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45" windowHeight="5085" activeTab="2"/>
  </bookViews>
  <sheets>
    <sheet name="Realisasi GIRITIRTO" sheetId="4" r:id="rId1"/>
    <sheet name="lap realisasi keg lpj" sheetId="3" r:id="rId2"/>
    <sheet name="CLAK" sheetId="1" r:id="rId3"/>
    <sheet name="ASET" sheetId="2" r:id="rId4"/>
  </sheets>
  <externalReferences>
    <externalReference r:id="rId5"/>
  </externalReferences>
  <definedNames>
    <definedName name="_xlnm.Print_Area" localSheetId="2">CLAK!$A$1:$K$239</definedName>
    <definedName name="_xlnm.Print_Area" localSheetId="0">'Realisasi GIRITIRTO'!$A$1:$G$37</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34" i="4"/>
  <c r="D34"/>
  <c r="F33"/>
  <c r="F32"/>
  <c r="F34" s="1"/>
  <c r="E28"/>
  <c r="D28"/>
  <c r="F27"/>
  <c r="F26"/>
  <c r="F25"/>
  <c r="F24"/>
  <c r="F23"/>
  <c r="F22"/>
  <c r="F28" s="1"/>
  <c r="F18"/>
  <c r="F17"/>
  <c r="F16"/>
  <c r="E15"/>
  <c r="F15" s="1"/>
  <c r="I14"/>
  <c r="E14"/>
  <c r="F14" s="1"/>
  <c r="I13"/>
  <c r="E13"/>
  <c r="F13" s="1"/>
  <c r="F12" s="1"/>
  <c r="E12"/>
  <c r="E19" s="1"/>
  <c r="E29" s="1"/>
  <c r="E35" s="1"/>
  <c r="D12"/>
  <c r="D19" s="1"/>
  <c r="D29" s="1"/>
  <c r="D35" s="1"/>
  <c r="F11"/>
  <c r="I504" i="3"/>
  <c r="H504"/>
  <c r="L504" s="1"/>
  <c r="G504"/>
  <c r="I503"/>
  <c r="H503"/>
  <c r="G503"/>
  <c r="I502"/>
  <c r="H502"/>
  <c r="L502" s="1"/>
  <c r="G502"/>
  <c r="I501"/>
  <c r="H501"/>
  <c r="G501"/>
  <c r="I500"/>
  <c r="H500"/>
  <c r="L500" s="1"/>
  <c r="G500"/>
  <c r="I499"/>
  <c r="H499"/>
  <c r="G499"/>
  <c r="I498"/>
  <c r="H498"/>
  <c r="L498" s="1"/>
  <c r="M498" s="1"/>
  <c r="G498"/>
  <c r="I497"/>
  <c r="H497"/>
  <c r="G497"/>
  <c r="I496"/>
  <c r="H496"/>
  <c r="L496" s="1"/>
  <c r="M496" s="1"/>
  <c r="G496"/>
  <c r="I495"/>
  <c r="H495"/>
  <c r="G495"/>
  <c r="I494"/>
  <c r="H494"/>
  <c r="L494" s="1"/>
  <c r="M494" s="1"/>
  <c r="G494"/>
  <c r="I493"/>
  <c r="H493"/>
  <c r="G493"/>
  <c r="I492"/>
  <c r="H492"/>
  <c r="L492" s="1"/>
  <c r="G492"/>
  <c r="I491"/>
  <c r="H491"/>
  <c r="G491"/>
  <c r="I490"/>
  <c r="H490"/>
  <c r="L490" s="1"/>
  <c r="G490"/>
  <c r="I489"/>
  <c r="H489"/>
  <c r="G489"/>
  <c r="I488"/>
  <c r="H488"/>
  <c r="L488" s="1"/>
  <c r="G488"/>
  <c r="I487"/>
  <c r="H487"/>
  <c r="G487"/>
  <c r="I486"/>
  <c r="H486"/>
  <c r="L486" s="1"/>
  <c r="G486"/>
  <c r="I485"/>
  <c r="H485"/>
  <c r="G485"/>
  <c r="I484"/>
  <c r="H484"/>
  <c r="L484" s="1"/>
  <c r="G484"/>
  <c r="I483"/>
  <c r="H483"/>
  <c r="G483"/>
  <c r="I482"/>
  <c r="H482"/>
  <c r="L482" s="1"/>
  <c r="G482"/>
  <c r="I481"/>
  <c r="H481"/>
  <c r="G481"/>
  <c r="I480"/>
  <c r="H480"/>
  <c r="L480" s="1"/>
  <c r="G480"/>
  <c r="I479"/>
  <c r="H479"/>
  <c r="G479"/>
  <c r="I478"/>
  <c r="H478"/>
  <c r="L478" s="1"/>
  <c r="G478"/>
  <c r="I477"/>
  <c r="H477"/>
  <c r="G477"/>
  <c r="I476"/>
  <c r="H476"/>
  <c r="L476" s="1"/>
  <c r="G476"/>
  <c r="I475"/>
  <c r="H475"/>
  <c r="G475"/>
  <c r="I474"/>
  <c r="H474"/>
  <c r="L474" s="1"/>
  <c r="G474"/>
  <c r="I473"/>
  <c r="H473"/>
  <c r="G473"/>
  <c r="P472"/>
  <c r="I472"/>
  <c r="H472"/>
  <c r="G472"/>
  <c r="I471"/>
  <c r="H471"/>
  <c r="L471" s="1"/>
  <c r="M471" s="1"/>
  <c r="G471"/>
  <c r="I470"/>
  <c r="H470"/>
  <c r="G470"/>
  <c r="I469"/>
  <c r="H469"/>
  <c r="L469" s="1"/>
  <c r="G469"/>
  <c r="I468"/>
  <c r="H468"/>
  <c r="G468"/>
  <c r="I467"/>
  <c r="H467"/>
  <c r="L467" s="1"/>
  <c r="G467"/>
  <c r="I466"/>
  <c r="H466"/>
  <c r="G466"/>
  <c r="I465"/>
  <c r="H465"/>
  <c r="L465" s="1"/>
  <c r="G465"/>
  <c r="I464"/>
  <c r="H464"/>
  <c r="G464"/>
  <c r="I463"/>
  <c r="H463"/>
  <c r="L463" s="1"/>
  <c r="G463"/>
  <c r="I462"/>
  <c r="H462"/>
  <c r="G462"/>
  <c r="I461"/>
  <c r="H461"/>
  <c r="L461" s="1"/>
  <c r="G461"/>
  <c r="I460"/>
  <c r="H460"/>
  <c r="G460"/>
  <c r="I459"/>
  <c r="H459"/>
  <c r="L459" s="1"/>
  <c r="G459"/>
  <c r="I458"/>
  <c r="H458"/>
  <c r="G458"/>
  <c r="I457"/>
  <c r="H457"/>
  <c r="L457" s="1"/>
  <c r="G457"/>
  <c r="I456"/>
  <c r="H456"/>
  <c r="G456"/>
  <c r="I455"/>
  <c r="H455"/>
  <c r="L455" s="1"/>
  <c r="G455"/>
  <c r="I454"/>
  <c r="H454"/>
  <c r="G454"/>
  <c r="I453"/>
  <c r="H453"/>
  <c r="L453" s="1"/>
  <c r="G453"/>
  <c r="I452"/>
  <c r="H452"/>
  <c r="G452"/>
  <c r="I451"/>
  <c r="H451"/>
  <c r="L451" s="1"/>
  <c r="G451"/>
  <c r="I450"/>
  <c r="H450"/>
  <c r="G450"/>
  <c r="I449"/>
  <c r="H449"/>
  <c r="L449" s="1"/>
  <c r="G449"/>
  <c r="I448"/>
  <c r="H448"/>
  <c r="G448"/>
  <c r="I447"/>
  <c r="H447"/>
  <c r="L447" s="1"/>
  <c r="G447"/>
  <c r="I446"/>
  <c r="H446"/>
  <c r="G446"/>
  <c r="I445"/>
  <c r="H445"/>
  <c r="L445" s="1"/>
  <c r="G445"/>
  <c r="I444"/>
  <c r="H444"/>
  <c r="G444"/>
  <c r="I443"/>
  <c r="H443"/>
  <c r="L443" s="1"/>
  <c r="G443"/>
  <c r="I442"/>
  <c r="H442"/>
  <c r="G442"/>
  <c r="I441"/>
  <c r="H441"/>
  <c r="L441" s="1"/>
  <c r="G441"/>
  <c r="I440"/>
  <c r="H440"/>
  <c r="G440"/>
  <c r="I439"/>
  <c r="H439"/>
  <c r="L439" s="1"/>
  <c r="G439"/>
  <c r="I438"/>
  <c r="H438"/>
  <c r="G438"/>
  <c r="I437"/>
  <c r="H437"/>
  <c r="L437" s="1"/>
  <c r="G437"/>
  <c r="I436"/>
  <c r="H436"/>
  <c r="G436"/>
  <c r="I435"/>
  <c r="H435"/>
  <c r="L435" s="1"/>
  <c r="G435"/>
  <c r="I434"/>
  <c r="H434"/>
  <c r="G434"/>
  <c r="I433"/>
  <c r="H433"/>
  <c r="L433" s="1"/>
  <c r="G433"/>
  <c r="I432"/>
  <c r="H432"/>
  <c r="G432"/>
  <c r="I431"/>
  <c r="H431"/>
  <c r="L431" s="1"/>
  <c r="G431"/>
  <c r="I430"/>
  <c r="H430"/>
  <c r="G430"/>
  <c r="I429"/>
  <c r="H429"/>
  <c r="L429" s="1"/>
  <c r="G429"/>
  <c r="I428"/>
  <c r="H428"/>
  <c r="G428"/>
  <c r="I427"/>
  <c r="H427"/>
  <c r="L427" s="1"/>
  <c r="G427"/>
  <c r="I426"/>
  <c r="H426"/>
  <c r="G426"/>
  <c r="I425"/>
  <c r="H425"/>
  <c r="L425" s="1"/>
  <c r="G425"/>
  <c r="I424"/>
  <c r="H424"/>
  <c r="G424"/>
  <c r="I423"/>
  <c r="H423"/>
  <c r="L423" s="1"/>
  <c r="G423"/>
  <c r="I422"/>
  <c r="H422"/>
  <c r="G422"/>
  <c r="I421"/>
  <c r="H421"/>
  <c r="L421" s="1"/>
  <c r="G421"/>
  <c r="I420"/>
  <c r="H420"/>
  <c r="G420"/>
  <c r="I419"/>
  <c r="H419"/>
  <c r="L419" s="1"/>
  <c r="G419"/>
  <c r="I418"/>
  <c r="H418"/>
  <c r="G418"/>
  <c r="I417"/>
  <c r="H417"/>
  <c r="L417" s="1"/>
  <c r="G417"/>
  <c r="I416"/>
  <c r="H416"/>
  <c r="G416"/>
  <c r="I415"/>
  <c r="H415"/>
  <c r="L415" s="1"/>
  <c r="G415"/>
  <c r="I414"/>
  <c r="H414"/>
  <c r="G414"/>
  <c r="I413"/>
  <c r="H413"/>
  <c r="L413" s="1"/>
  <c r="G413"/>
  <c r="I412"/>
  <c r="H412"/>
  <c r="G412"/>
  <c r="I411"/>
  <c r="H411"/>
  <c r="L411" s="1"/>
  <c r="G411"/>
  <c r="I410"/>
  <c r="H410"/>
  <c r="G410"/>
  <c r="I409"/>
  <c r="H409"/>
  <c r="L409" s="1"/>
  <c r="G409"/>
  <c r="I408"/>
  <c r="H408"/>
  <c r="G408"/>
  <c r="I407"/>
  <c r="H407"/>
  <c r="L407" s="1"/>
  <c r="G407"/>
  <c r="I406"/>
  <c r="H406"/>
  <c r="G406"/>
  <c r="I405"/>
  <c r="H405"/>
  <c r="L405" s="1"/>
  <c r="G405"/>
  <c r="I404"/>
  <c r="H404"/>
  <c r="G404"/>
  <c r="I403"/>
  <c r="H403"/>
  <c r="L403" s="1"/>
  <c r="G403"/>
  <c r="I402"/>
  <c r="H402"/>
  <c r="G402"/>
  <c r="I401"/>
  <c r="H401"/>
  <c r="L401" s="1"/>
  <c r="G401"/>
  <c r="I400"/>
  <c r="H400"/>
  <c r="G400"/>
  <c r="I399"/>
  <c r="H399"/>
  <c r="L399" s="1"/>
  <c r="G399"/>
  <c r="I398"/>
  <c r="H398"/>
  <c r="G398"/>
  <c r="I397"/>
  <c r="H397"/>
  <c r="L397" s="1"/>
  <c r="G397"/>
  <c r="I396"/>
  <c r="H396"/>
  <c r="G396"/>
  <c r="I395"/>
  <c r="H395"/>
  <c r="L395" s="1"/>
  <c r="G395"/>
  <c r="I394"/>
  <c r="H394"/>
  <c r="G394"/>
  <c r="I393"/>
  <c r="H393"/>
  <c r="L393" s="1"/>
  <c r="G393"/>
  <c r="I392"/>
  <c r="H392"/>
  <c r="G392"/>
  <c r="I391"/>
  <c r="H391"/>
  <c r="L391" s="1"/>
  <c r="G391"/>
  <c r="I390"/>
  <c r="H390"/>
  <c r="G390"/>
  <c r="I389"/>
  <c r="H389"/>
  <c r="L389" s="1"/>
  <c r="P389" s="1"/>
  <c r="G389"/>
  <c r="I388"/>
  <c r="H388"/>
  <c r="G388"/>
  <c r="I387"/>
  <c r="H387"/>
  <c r="L387" s="1"/>
  <c r="M387" s="1"/>
  <c r="G387"/>
  <c r="I386"/>
  <c r="H386"/>
  <c r="G386"/>
  <c r="I385"/>
  <c r="H385"/>
  <c r="L385" s="1"/>
  <c r="M385" s="1"/>
  <c r="G385"/>
  <c r="I384"/>
  <c r="H384"/>
  <c r="G384"/>
  <c r="I383"/>
  <c r="H383"/>
  <c r="L383" s="1"/>
  <c r="M383" s="1"/>
  <c r="G383"/>
  <c r="I382"/>
  <c r="H382"/>
  <c r="G382"/>
  <c r="I381"/>
  <c r="H381"/>
  <c r="L381" s="1"/>
  <c r="G381"/>
  <c r="I380"/>
  <c r="H380"/>
  <c r="G380"/>
  <c r="I379"/>
  <c r="H379"/>
  <c r="L379" s="1"/>
  <c r="G379"/>
  <c r="I378"/>
  <c r="H378"/>
  <c r="G378"/>
  <c r="I377"/>
  <c r="H377"/>
  <c r="L377" s="1"/>
  <c r="G377"/>
  <c r="K376"/>
  <c r="J376"/>
  <c r="I376"/>
  <c r="H376"/>
  <c r="G376"/>
  <c r="I375"/>
  <c r="H375"/>
  <c r="L375" s="1"/>
  <c r="M375" s="1"/>
  <c r="G375"/>
  <c r="I374"/>
  <c r="H374"/>
  <c r="G374"/>
  <c r="I373"/>
  <c r="H373"/>
  <c r="L373" s="1"/>
  <c r="G373"/>
  <c r="I372"/>
  <c r="H372"/>
  <c r="G372"/>
  <c r="I371"/>
  <c r="H371"/>
  <c r="L371" s="1"/>
  <c r="G371"/>
  <c r="I370"/>
  <c r="H370"/>
  <c r="G370"/>
  <c r="I369"/>
  <c r="H369"/>
  <c r="L369" s="1"/>
  <c r="G369"/>
  <c r="I368"/>
  <c r="H368"/>
  <c r="G368"/>
  <c r="I367"/>
  <c r="H367"/>
  <c r="G367"/>
  <c r="I366"/>
  <c r="H366"/>
  <c r="G366"/>
  <c r="I365"/>
  <c r="H365"/>
  <c r="G365"/>
  <c r="I364"/>
  <c r="H364"/>
  <c r="G364"/>
  <c r="I363"/>
  <c r="H363"/>
  <c r="G363"/>
  <c r="I362"/>
  <c r="H362"/>
  <c r="G362"/>
  <c r="I361"/>
  <c r="H361"/>
  <c r="L361" s="1"/>
  <c r="M361" s="1"/>
  <c r="G361"/>
  <c r="I360"/>
  <c r="H360"/>
  <c r="G360"/>
  <c r="I359"/>
  <c r="H359"/>
  <c r="L359" s="1"/>
  <c r="M359" s="1"/>
  <c r="G359"/>
  <c r="I358"/>
  <c r="H358"/>
  <c r="G358"/>
  <c r="I357"/>
  <c r="H357"/>
  <c r="L357" s="1"/>
  <c r="M357" s="1"/>
  <c r="G357"/>
  <c r="I356"/>
  <c r="H356"/>
  <c r="G356"/>
  <c r="I355"/>
  <c r="H355"/>
  <c r="L355" s="1"/>
  <c r="M355" s="1"/>
  <c r="G355"/>
  <c r="I354"/>
  <c r="H354"/>
  <c r="G354"/>
  <c r="I353"/>
  <c r="H353"/>
  <c r="L353" s="1"/>
  <c r="M353" s="1"/>
  <c r="G353"/>
  <c r="I352"/>
  <c r="H352"/>
  <c r="G352"/>
  <c r="I351"/>
  <c r="H351"/>
  <c r="L351" s="1"/>
  <c r="M351" s="1"/>
  <c r="G351"/>
  <c r="I350"/>
  <c r="H350"/>
  <c r="G350"/>
  <c r="I349"/>
  <c r="H349"/>
  <c r="L349" s="1"/>
  <c r="G349"/>
  <c r="I348"/>
  <c r="H348"/>
  <c r="G348"/>
  <c r="I347"/>
  <c r="H347"/>
  <c r="L347" s="1"/>
  <c r="G347"/>
  <c r="K346"/>
  <c r="I346"/>
  <c r="H346"/>
  <c r="G346"/>
  <c r="I345"/>
  <c r="H345"/>
  <c r="G345"/>
  <c r="I344"/>
  <c r="H344"/>
  <c r="G344"/>
  <c r="I343"/>
  <c r="H343"/>
  <c r="G343"/>
  <c r="I342"/>
  <c r="H342"/>
  <c r="G342"/>
  <c r="I341"/>
  <c r="H341"/>
  <c r="G341"/>
  <c r="I340"/>
  <c r="H340"/>
  <c r="G340"/>
  <c r="I339"/>
  <c r="H339"/>
  <c r="G339"/>
  <c r="I338"/>
  <c r="H338"/>
  <c r="G338"/>
  <c r="I337"/>
  <c r="H337"/>
  <c r="G337"/>
  <c r="I336"/>
  <c r="H336"/>
  <c r="G336"/>
  <c r="I335"/>
  <c r="H335"/>
  <c r="G335"/>
  <c r="I334"/>
  <c r="H334"/>
  <c r="G334"/>
  <c r="L333"/>
  <c r="G331"/>
  <c r="G329" s="1"/>
  <c r="L329"/>
  <c r="N329" s="1"/>
  <c r="I328"/>
  <c r="H328"/>
  <c r="G328"/>
  <c r="I327"/>
  <c r="H327"/>
  <c r="L327" s="1"/>
  <c r="G327"/>
  <c r="I326"/>
  <c r="H326"/>
  <c r="G326"/>
  <c r="I325"/>
  <c r="H325"/>
  <c r="L325" s="1"/>
  <c r="G325"/>
  <c r="I324"/>
  <c r="H324"/>
  <c r="G324"/>
  <c r="I323"/>
  <c r="H323"/>
  <c r="L323" s="1"/>
  <c r="G323"/>
  <c r="I322"/>
  <c r="H322"/>
  <c r="G322"/>
  <c r="I321"/>
  <c r="H321"/>
  <c r="L321" s="1"/>
  <c r="G321"/>
  <c r="I320"/>
  <c r="H320"/>
  <c r="G320"/>
  <c r="I319"/>
  <c r="H319"/>
  <c r="L319" s="1"/>
  <c r="G319"/>
  <c r="I318"/>
  <c r="H318"/>
  <c r="G318"/>
  <c r="I317"/>
  <c r="H317"/>
  <c r="L317" s="1"/>
  <c r="G317"/>
  <c r="I316"/>
  <c r="H316"/>
  <c r="G316"/>
  <c r="I315"/>
  <c r="H315"/>
  <c r="L315" s="1"/>
  <c r="G315"/>
  <c r="I314"/>
  <c r="H314"/>
  <c r="G314"/>
  <c r="I313"/>
  <c r="H313"/>
  <c r="L313" s="1"/>
  <c r="G313"/>
  <c r="I312"/>
  <c r="H312"/>
  <c r="G312"/>
  <c r="I311"/>
  <c r="H311"/>
  <c r="L311" s="1"/>
  <c r="G311"/>
  <c r="I310"/>
  <c r="H310"/>
  <c r="G310"/>
  <c r="I309"/>
  <c r="H309"/>
  <c r="L309" s="1"/>
  <c r="G309"/>
  <c r="I308"/>
  <c r="H308"/>
  <c r="G308"/>
  <c r="I307"/>
  <c r="H307"/>
  <c r="L307" s="1"/>
  <c r="G307"/>
  <c r="I306"/>
  <c r="H306"/>
  <c r="G306"/>
  <c r="I305"/>
  <c r="H305"/>
  <c r="L305" s="1"/>
  <c r="G305"/>
  <c r="I304"/>
  <c r="H304"/>
  <c r="G304"/>
  <c r="I303"/>
  <c r="H303"/>
  <c r="L303" s="1"/>
  <c r="G303"/>
  <c r="I302"/>
  <c r="H302"/>
  <c r="G302"/>
  <c r="I301"/>
  <c r="H301"/>
  <c r="L301" s="1"/>
  <c r="G301"/>
  <c r="I300"/>
  <c r="H300"/>
  <c r="G300"/>
  <c r="I299"/>
  <c r="H299"/>
  <c r="L299" s="1"/>
  <c r="G299"/>
  <c r="I298"/>
  <c r="H298"/>
  <c r="G298"/>
  <c r="I297"/>
  <c r="H297"/>
  <c r="L297" s="1"/>
  <c r="G297"/>
  <c r="I296"/>
  <c r="H296"/>
  <c r="G296"/>
  <c r="I295"/>
  <c r="H295"/>
  <c r="L295" s="1"/>
  <c r="G295"/>
  <c r="I294"/>
  <c r="H294"/>
  <c r="G294"/>
  <c r="I293"/>
  <c r="H293"/>
  <c r="L293" s="1"/>
  <c r="G293"/>
  <c r="I292"/>
  <c r="H292"/>
  <c r="G292"/>
  <c r="I291"/>
  <c r="H291"/>
  <c r="L291" s="1"/>
  <c r="G291"/>
  <c r="I290"/>
  <c r="H290"/>
  <c r="G290"/>
  <c r="I289"/>
  <c r="H289"/>
  <c r="G289"/>
  <c r="I288"/>
  <c r="H288"/>
  <c r="G288"/>
  <c r="I287"/>
  <c r="H287"/>
  <c r="G287"/>
  <c r="I286"/>
  <c r="H286"/>
  <c r="G286"/>
  <c r="I285"/>
  <c r="H285"/>
  <c r="G285"/>
  <c r="I284"/>
  <c r="H284"/>
  <c r="G284"/>
  <c r="J283"/>
  <c r="I283"/>
  <c r="H283"/>
  <c r="L283" s="1"/>
  <c r="N283" s="1"/>
  <c r="G283"/>
  <c r="I282"/>
  <c r="H282"/>
  <c r="G282"/>
  <c r="I281"/>
  <c r="H281"/>
  <c r="L281" s="1"/>
  <c r="G281"/>
  <c r="I280"/>
  <c r="H280"/>
  <c r="G280"/>
  <c r="J279"/>
  <c r="I279"/>
  <c r="L279" s="1"/>
  <c r="H279"/>
  <c r="G279"/>
  <c r="I278"/>
  <c r="H278"/>
  <c r="L278" s="1"/>
  <c r="G278"/>
  <c r="I277"/>
  <c r="H277"/>
  <c r="G277"/>
  <c r="I276"/>
  <c r="H276"/>
  <c r="L276" s="1"/>
  <c r="G276"/>
  <c r="I275"/>
  <c r="H275"/>
  <c r="G275"/>
  <c r="I274"/>
  <c r="H274"/>
  <c r="L274" s="1"/>
  <c r="G274"/>
  <c r="I273"/>
  <c r="H273"/>
  <c r="G273"/>
  <c r="I272"/>
  <c r="H272"/>
  <c r="G272"/>
  <c r="I271"/>
  <c r="H271"/>
  <c r="G271"/>
  <c r="I270"/>
  <c r="H270"/>
  <c r="G270"/>
  <c r="I269"/>
  <c r="H269"/>
  <c r="G269"/>
  <c r="I268"/>
  <c r="H268"/>
  <c r="G268"/>
  <c r="I267"/>
  <c r="H267"/>
  <c r="G267"/>
  <c r="I266"/>
  <c r="H266"/>
  <c r="L266" s="1"/>
  <c r="N266" s="1"/>
  <c r="G266"/>
  <c r="I265"/>
  <c r="H265"/>
  <c r="G265"/>
  <c r="I264"/>
  <c r="H264"/>
  <c r="L264" s="1"/>
  <c r="G264"/>
  <c r="I263"/>
  <c r="H263"/>
  <c r="G263"/>
  <c r="I262"/>
  <c r="H262"/>
  <c r="L262" s="1"/>
  <c r="G262"/>
  <c r="I261"/>
  <c r="H261"/>
  <c r="G261"/>
  <c r="I260"/>
  <c r="H260"/>
  <c r="L260" s="1"/>
  <c r="M260" s="1"/>
  <c r="G260"/>
  <c r="I259"/>
  <c r="H259"/>
  <c r="G259"/>
  <c r="I258"/>
  <c r="H258"/>
  <c r="G258"/>
  <c r="I257"/>
  <c r="H257"/>
  <c r="G257"/>
  <c r="I256"/>
  <c r="H256"/>
  <c r="G256"/>
  <c r="I255"/>
  <c r="H255"/>
  <c r="G255"/>
  <c r="I254"/>
  <c r="H254"/>
  <c r="G254"/>
  <c r="I253"/>
  <c r="H253"/>
  <c r="G253"/>
  <c r="I252"/>
  <c r="H252"/>
  <c r="G252"/>
  <c r="I251"/>
  <c r="H251"/>
  <c r="G251"/>
  <c r="I250"/>
  <c r="H250"/>
  <c r="G250"/>
  <c r="I249"/>
  <c r="H249"/>
  <c r="G249"/>
  <c r="I248"/>
  <c r="H248"/>
  <c r="L248" s="1"/>
  <c r="G248"/>
  <c r="I247"/>
  <c r="H247"/>
  <c r="G247"/>
  <c r="I246"/>
  <c r="H246"/>
  <c r="L246" s="1"/>
  <c r="G246"/>
  <c r="I245"/>
  <c r="H245"/>
  <c r="G245"/>
  <c r="I244"/>
  <c r="H244"/>
  <c r="L244" s="1"/>
  <c r="G244"/>
  <c r="I243"/>
  <c r="H243"/>
  <c r="G243"/>
  <c r="I242"/>
  <c r="H242"/>
  <c r="L242" s="1"/>
  <c r="G242"/>
  <c r="I241"/>
  <c r="H241"/>
  <c r="G241"/>
  <c r="I240"/>
  <c r="H240"/>
  <c r="L240" s="1"/>
  <c r="G240"/>
  <c r="I239"/>
  <c r="H239"/>
  <c r="G239"/>
  <c r="I238"/>
  <c r="H238"/>
  <c r="L238" s="1"/>
  <c r="G238"/>
  <c r="I237"/>
  <c r="H237"/>
  <c r="G237"/>
  <c r="I236"/>
  <c r="H236"/>
  <c r="L236" s="1"/>
  <c r="G236"/>
  <c r="I235"/>
  <c r="H235"/>
  <c r="G235"/>
  <c r="I234"/>
  <c r="H234"/>
  <c r="G234"/>
  <c r="I233"/>
  <c r="H233"/>
  <c r="G233"/>
  <c r="I232"/>
  <c r="H232"/>
  <c r="G232"/>
  <c r="I231"/>
  <c r="H231"/>
  <c r="G231"/>
  <c r="I230"/>
  <c r="H230"/>
  <c r="G230"/>
  <c r="I229"/>
  <c r="H229"/>
  <c r="G229"/>
  <c r="I228"/>
  <c r="H228"/>
  <c r="G228"/>
  <c r="I227"/>
  <c r="H227"/>
  <c r="G227"/>
  <c r="I226"/>
  <c r="H226"/>
  <c r="L226" s="1"/>
  <c r="G226"/>
  <c r="I225"/>
  <c r="H225"/>
  <c r="G225"/>
  <c r="I224"/>
  <c r="H224"/>
  <c r="L224" s="1"/>
  <c r="G224"/>
  <c r="I223"/>
  <c r="H223"/>
  <c r="G223"/>
  <c r="I222"/>
  <c r="H222"/>
  <c r="L222" s="1"/>
  <c r="G222"/>
  <c r="I221"/>
  <c r="H221"/>
  <c r="G221"/>
  <c r="I220"/>
  <c r="H220"/>
  <c r="L220" s="1"/>
  <c r="G220"/>
  <c r="I219"/>
  <c r="H219"/>
  <c r="G219"/>
  <c r="I218"/>
  <c r="H218"/>
  <c r="L218" s="1"/>
  <c r="G218"/>
  <c r="I217"/>
  <c r="H217"/>
  <c r="G217"/>
  <c r="I216"/>
  <c r="H216"/>
  <c r="L216" s="1"/>
  <c r="G216"/>
  <c r="I215"/>
  <c r="H215"/>
  <c r="G215"/>
  <c r="I214"/>
  <c r="H214"/>
  <c r="L214" s="1"/>
  <c r="G214"/>
  <c r="I213"/>
  <c r="H213"/>
  <c r="G213"/>
  <c r="I212"/>
  <c r="H212"/>
  <c r="L212" s="1"/>
  <c r="G212"/>
  <c r="I211"/>
  <c r="H211"/>
  <c r="G211"/>
  <c r="I210"/>
  <c r="H210"/>
  <c r="L210" s="1"/>
  <c r="G210"/>
  <c r="I209"/>
  <c r="H209"/>
  <c r="G209"/>
  <c r="I208"/>
  <c r="H208"/>
  <c r="G208"/>
  <c r="I207"/>
  <c r="H207"/>
  <c r="G207"/>
  <c r="I206"/>
  <c r="H206"/>
  <c r="G206"/>
  <c r="I205"/>
  <c r="H205"/>
  <c r="G205"/>
  <c r="I204"/>
  <c r="H204"/>
  <c r="G204"/>
  <c r="I203"/>
  <c r="H203"/>
  <c r="G203"/>
  <c r="I202"/>
  <c r="H202"/>
  <c r="G202"/>
  <c r="I201"/>
  <c r="H201"/>
  <c r="G201"/>
  <c r="I200"/>
  <c r="H200"/>
  <c r="G200"/>
  <c r="I199"/>
  <c r="H199"/>
  <c r="G199"/>
  <c r="I198"/>
  <c r="H198"/>
  <c r="G198"/>
  <c r="I197"/>
  <c r="H197"/>
  <c r="G197"/>
  <c r="I196"/>
  <c r="H196"/>
  <c r="G196"/>
  <c r="I195"/>
  <c r="H195"/>
  <c r="G195"/>
  <c r="S194"/>
  <c r="I194"/>
  <c r="H194"/>
  <c r="G194"/>
  <c r="I193"/>
  <c r="H193"/>
  <c r="L193" s="1"/>
  <c r="G193"/>
  <c r="I192"/>
  <c r="H192"/>
  <c r="G192"/>
  <c r="I191"/>
  <c r="H191"/>
  <c r="L191" s="1"/>
  <c r="G191"/>
  <c r="I190"/>
  <c r="H190"/>
  <c r="G190"/>
  <c r="I189"/>
  <c r="H189"/>
  <c r="L189" s="1"/>
  <c r="G189"/>
  <c r="I188"/>
  <c r="H188"/>
  <c r="G188"/>
  <c r="I187"/>
  <c r="H187"/>
  <c r="L187" s="1"/>
  <c r="G187"/>
  <c r="I186"/>
  <c r="H186"/>
  <c r="G186"/>
  <c r="I185"/>
  <c r="H185"/>
  <c r="G185"/>
  <c r="I184"/>
  <c r="H184"/>
  <c r="G184"/>
  <c r="I183"/>
  <c r="H183"/>
  <c r="L183" s="1"/>
  <c r="G183"/>
  <c r="I182"/>
  <c r="H182"/>
  <c r="G182"/>
  <c r="I181"/>
  <c r="H181"/>
  <c r="L181" s="1"/>
  <c r="G181"/>
  <c r="I180"/>
  <c r="H180"/>
  <c r="G180"/>
  <c r="I179"/>
  <c r="H179"/>
  <c r="L179" s="1"/>
  <c r="G179"/>
  <c r="I178"/>
  <c r="H178"/>
  <c r="G178"/>
  <c r="I177"/>
  <c r="H177"/>
  <c r="L177" s="1"/>
  <c r="G177"/>
  <c r="I176"/>
  <c r="H176"/>
  <c r="L176" s="1"/>
  <c r="M176" s="1"/>
  <c r="G176"/>
  <c r="I175"/>
  <c r="H175"/>
  <c r="G175"/>
  <c r="I174"/>
  <c r="H174"/>
  <c r="G174"/>
  <c r="I173"/>
  <c r="H173"/>
  <c r="G173"/>
  <c r="I172"/>
  <c r="H172"/>
  <c r="G172"/>
  <c r="I171"/>
  <c r="H171"/>
  <c r="G171"/>
  <c r="I170"/>
  <c r="H170"/>
  <c r="G170"/>
  <c r="I169"/>
  <c r="H169"/>
  <c r="G169"/>
  <c r="I168"/>
  <c r="H168"/>
  <c r="G168"/>
  <c r="I167"/>
  <c r="H167"/>
  <c r="G167"/>
  <c r="I166"/>
  <c r="H166"/>
  <c r="L166" s="1"/>
  <c r="M166" s="1"/>
  <c r="G166"/>
  <c r="I165"/>
  <c r="H165"/>
  <c r="G165"/>
  <c r="I164"/>
  <c r="H164"/>
  <c r="L164" s="1"/>
  <c r="M164" s="1"/>
  <c r="G164"/>
  <c r="I163"/>
  <c r="H163"/>
  <c r="G163"/>
  <c r="I162"/>
  <c r="H162"/>
  <c r="L162" s="1"/>
  <c r="M162" s="1"/>
  <c r="G162"/>
  <c r="I161"/>
  <c r="H161"/>
  <c r="G161"/>
  <c r="I160"/>
  <c r="H160"/>
  <c r="L160" s="1"/>
  <c r="M160" s="1"/>
  <c r="G160"/>
  <c r="I159"/>
  <c r="H159"/>
  <c r="G159"/>
  <c r="I158"/>
  <c r="H158"/>
  <c r="L158" s="1"/>
  <c r="G158"/>
  <c r="I157"/>
  <c r="H157"/>
  <c r="G157"/>
  <c r="I156"/>
  <c r="H156"/>
  <c r="L156" s="1"/>
  <c r="G156"/>
  <c r="I155"/>
  <c r="H155"/>
  <c r="G155"/>
  <c r="I154"/>
  <c r="H154"/>
  <c r="L154" s="1"/>
  <c r="G154"/>
  <c r="I153"/>
  <c r="H153"/>
  <c r="G153"/>
  <c r="I152"/>
  <c r="H152"/>
  <c r="L152" s="1"/>
  <c r="G152"/>
  <c r="I151"/>
  <c r="H151"/>
  <c r="G151"/>
  <c r="I150"/>
  <c r="H150"/>
  <c r="L150" s="1"/>
  <c r="G150"/>
  <c r="I149"/>
  <c r="H149"/>
  <c r="L149" s="1"/>
  <c r="O149" s="1"/>
  <c r="G149"/>
  <c r="I148"/>
  <c r="H148"/>
  <c r="G148"/>
  <c r="I147"/>
  <c r="H147"/>
  <c r="L147" s="1"/>
  <c r="G147"/>
  <c r="I146"/>
  <c r="H146"/>
  <c r="G146"/>
  <c r="I145"/>
  <c r="H145"/>
  <c r="L145" s="1"/>
  <c r="G145"/>
  <c r="I144"/>
  <c r="H144"/>
  <c r="G144"/>
  <c r="I143"/>
  <c r="H143"/>
  <c r="L143" s="1"/>
  <c r="G143"/>
  <c r="I142"/>
  <c r="H142"/>
  <c r="G142"/>
  <c r="I141"/>
  <c r="H141"/>
  <c r="L141" s="1"/>
  <c r="G141"/>
  <c r="I140"/>
  <c r="H140"/>
  <c r="G140"/>
  <c r="I139"/>
  <c r="H139"/>
  <c r="L139" s="1"/>
  <c r="O139" s="1"/>
  <c r="G139"/>
  <c r="I138"/>
  <c r="H138"/>
  <c r="G138"/>
  <c r="I137"/>
  <c r="H137"/>
  <c r="G137"/>
  <c r="I136"/>
  <c r="H136"/>
  <c r="G136"/>
  <c r="I135"/>
  <c r="H135"/>
  <c r="G135"/>
  <c r="I134"/>
  <c r="H134"/>
  <c r="G134"/>
  <c r="I133"/>
  <c r="H133"/>
  <c r="G133"/>
  <c r="I132"/>
  <c r="H132"/>
  <c r="G132"/>
  <c r="I131"/>
  <c r="H131"/>
  <c r="G131"/>
  <c r="I130"/>
  <c r="H130"/>
  <c r="G130"/>
  <c r="I129"/>
  <c r="H129"/>
  <c r="G129"/>
  <c r="I128"/>
  <c r="H128"/>
  <c r="L128" s="1"/>
  <c r="M128" s="1"/>
  <c r="G128"/>
  <c r="I127"/>
  <c r="H127"/>
  <c r="G127"/>
  <c r="I126"/>
  <c r="H126"/>
  <c r="L126" s="1"/>
  <c r="M126" s="1"/>
  <c r="G126"/>
  <c r="I125"/>
  <c r="H125"/>
  <c r="G125"/>
  <c r="I124"/>
  <c r="H124"/>
  <c r="L124" s="1"/>
  <c r="M124" s="1"/>
  <c r="G124"/>
  <c r="I123"/>
  <c r="H123"/>
  <c r="G123"/>
  <c r="I122"/>
  <c r="H122"/>
  <c r="L122" s="1"/>
  <c r="M122" s="1"/>
  <c r="G122"/>
  <c r="I121"/>
  <c r="H121"/>
  <c r="G121"/>
  <c r="I120"/>
  <c r="H120"/>
  <c r="G120"/>
  <c r="I119"/>
  <c r="H119"/>
  <c r="G119"/>
  <c r="I118"/>
  <c r="H118"/>
  <c r="G118"/>
  <c r="I117"/>
  <c r="H117"/>
  <c r="G117"/>
  <c r="I116"/>
  <c r="H116"/>
  <c r="G116"/>
  <c r="I115"/>
  <c r="H115"/>
  <c r="G115"/>
  <c r="I114"/>
  <c r="H114"/>
  <c r="G114"/>
  <c r="I113"/>
  <c r="H113"/>
  <c r="G113"/>
  <c r="I112"/>
  <c r="H112"/>
  <c r="L112" s="1"/>
  <c r="G112"/>
  <c r="I111"/>
  <c r="H111"/>
  <c r="G111"/>
  <c r="I110"/>
  <c r="H110"/>
  <c r="L110" s="1"/>
  <c r="G110"/>
  <c r="I109"/>
  <c r="H109"/>
  <c r="G109"/>
  <c r="I108"/>
  <c r="H108"/>
  <c r="L108" s="1"/>
  <c r="G108"/>
  <c r="I107"/>
  <c r="H107"/>
  <c r="G107"/>
  <c r="I106"/>
  <c r="H106"/>
  <c r="L106" s="1"/>
  <c r="G106"/>
  <c r="I105"/>
  <c r="H105"/>
  <c r="G105"/>
  <c r="I104"/>
  <c r="H104"/>
  <c r="L104" s="1"/>
  <c r="G104"/>
  <c r="I103"/>
  <c r="H103"/>
  <c r="G103"/>
  <c r="I102"/>
  <c r="H102"/>
  <c r="L102" s="1"/>
  <c r="G102"/>
  <c r="I101"/>
  <c r="H101"/>
  <c r="G101"/>
  <c r="I100"/>
  <c r="H100"/>
  <c r="L100" s="1"/>
  <c r="G100"/>
  <c r="I99"/>
  <c r="H99"/>
  <c r="G99"/>
  <c r="I98"/>
  <c r="H98"/>
  <c r="L98" s="1"/>
  <c r="G98"/>
  <c r="I97"/>
  <c r="H97"/>
  <c r="G97"/>
  <c r="I96"/>
  <c r="H96"/>
  <c r="L96" s="1"/>
  <c r="O96" s="1"/>
  <c r="G96"/>
  <c r="I95"/>
  <c r="H95"/>
  <c r="G95"/>
  <c r="I94"/>
  <c r="H94"/>
  <c r="L94" s="1"/>
  <c r="P94" s="1"/>
  <c r="G94"/>
  <c r="I93"/>
  <c r="H93"/>
  <c r="G93"/>
  <c r="I92"/>
  <c r="H92"/>
  <c r="L92" s="1"/>
  <c r="G92"/>
  <c r="I91"/>
  <c r="L91" s="1"/>
  <c r="M91" s="1"/>
  <c r="H91"/>
  <c r="G91"/>
  <c r="I90"/>
  <c r="H90"/>
  <c r="L90" s="1"/>
  <c r="M90" s="1"/>
  <c r="G90"/>
  <c r="I89"/>
  <c r="H89"/>
  <c r="G89"/>
  <c r="I88"/>
  <c r="H88"/>
  <c r="L88" s="1"/>
  <c r="M88" s="1"/>
  <c r="G88"/>
  <c r="I87"/>
  <c r="L87" s="1"/>
  <c r="M87" s="1"/>
  <c r="H87"/>
  <c r="G87"/>
  <c r="I86"/>
  <c r="H86"/>
  <c r="L86" s="1"/>
  <c r="G86"/>
  <c r="I85"/>
  <c r="H85"/>
  <c r="G85"/>
  <c r="I84"/>
  <c r="H84"/>
  <c r="L84" s="1"/>
  <c r="G84"/>
  <c r="I83"/>
  <c r="H83"/>
  <c r="G83"/>
  <c r="I82"/>
  <c r="H82"/>
  <c r="G82"/>
  <c r="I81"/>
  <c r="H81"/>
  <c r="G81"/>
  <c r="I80"/>
  <c r="H80"/>
  <c r="G80"/>
  <c r="I79"/>
  <c r="H79"/>
  <c r="G79"/>
  <c r="I78"/>
  <c r="H78"/>
  <c r="G78"/>
  <c r="I77"/>
  <c r="H77"/>
  <c r="G77"/>
  <c r="I76"/>
  <c r="H76"/>
  <c r="G76"/>
  <c r="I75"/>
  <c r="H75"/>
  <c r="G75"/>
  <c r="I74"/>
  <c r="H74"/>
  <c r="L74" s="1"/>
  <c r="G74"/>
  <c r="I73"/>
  <c r="H73"/>
  <c r="G73"/>
  <c r="I72"/>
  <c r="H72"/>
  <c r="L72" s="1"/>
  <c r="G72"/>
  <c r="I71"/>
  <c r="H71"/>
  <c r="G71"/>
  <c r="I70"/>
  <c r="H70"/>
  <c r="L70" s="1"/>
  <c r="G70"/>
  <c r="I69"/>
  <c r="H69"/>
  <c r="G69"/>
  <c r="I68"/>
  <c r="H68"/>
  <c r="L68" s="1"/>
  <c r="G68"/>
  <c r="I67"/>
  <c r="H67"/>
  <c r="G67"/>
  <c r="I66"/>
  <c r="H66"/>
  <c r="L66" s="1"/>
  <c r="G66"/>
  <c r="I65"/>
  <c r="H65"/>
  <c r="G65"/>
  <c r="I64"/>
  <c r="H64"/>
  <c r="L64" s="1"/>
  <c r="G64"/>
  <c r="I63"/>
  <c r="H63"/>
  <c r="G63"/>
  <c r="O62"/>
  <c r="I62"/>
  <c r="H62"/>
  <c r="G62"/>
  <c r="P61"/>
  <c r="I60"/>
  <c r="H60"/>
  <c r="G60"/>
  <c r="I59"/>
  <c r="H59"/>
  <c r="L59" s="1"/>
  <c r="G59"/>
  <c r="I58"/>
  <c r="H58"/>
  <c r="G58"/>
  <c r="I57"/>
  <c r="H57"/>
  <c r="G57"/>
  <c r="F57"/>
  <c r="F72" s="1"/>
  <c r="I56"/>
  <c r="H56"/>
  <c r="L56" s="1"/>
  <c r="G56"/>
  <c r="I55"/>
  <c r="H55"/>
  <c r="G55"/>
  <c r="I54"/>
  <c r="H54"/>
  <c r="L54" s="1"/>
  <c r="G54"/>
  <c r="I53"/>
  <c r="H53"/>
  <c r="G53"/>
  <c r="I52"/>
  <c r="H52"/>
  <c r="L52" s="1"/>
  <c r="G52"/>
  <c r="I51"/>
  <c r="H51"/>
  <c r="G51"/>
  <c r="I50"/>
  <c r="H50"/>
  <c r="L50" s="1"/>
  <c r="G50"/>
  <c r="I49"/>
  <c r="H49"/>
  <c r="G49"/>
  <c r="I48"/>
  <c r="H48"/>
  <c r="L48" s="1"/>
  <c r="G48"/>
  <c r="I47"/>
  <c r="H47"/>
  <c r="G47"/>
  <c r="I46"/>
  <c r="H46"/>
  <c r="L46" s="1"/>
  <c r="G46"/>
  <c r="I45"/>
  <c r="H45"/>
  <c r="G45"/>
  <c r="I44"/>
  <c r="H44"/>
  <c r="L44" s="1"/>
  <c r="G44"/>
  <c r="I43"/>
  <c r="H43"/>
  <c r="G43"/>
  <c r="I42"/>
  <c r="H42"/>
  <c r="L42" s="1"/>
  <c r="G42"/>
  <c r="I41"/>
  <c r="H41"/>
  <c r="G41"/>
  <c r="I40"/>
  <c r="H40"/>
  <c r="L40" s="1"/>
  <c r="G40"/>
  <c r="I39"/>
  <c r="H39"/>
  <c r="G39"/>
  <c r="I38"/>
  <c r="H38"/>
  <c r="L38" s="1"/>
  <c r="G38"/>
  <c r="I37"/>
  <c r="H37"/>
  <c r="G37"/>
  <c r="I36"/>
  <c r="H36"/>
  <c r="L36" s="1"/>
  <c r="G36"/>
  <c r="I35"/>
  <c r="H35"/>
  <c r="G35"/>
  <c r="I34"/>
  <c r="H34"/>
  <c r="L34" s="1"/>
  <c r="G34"/>
  <c r="I33"/>
  <c r="H33"/>
  <c r="G33"/>
  <c r="I32"/>
  <c r="H32"/>
  <c r="L32" s="1"/>
  <c r="G32"/>
  <c r="I31"/>
  <c r="H31"/>
  <c r="G31"/>
  <c r="I30"/>
  <c r="H30"/>
  <c r="L30" s="1"/>
  <c r="G30"/>
  <c r="I29"/>
  <c r="H29"/>
  <c r="G29"/>
  <c r="I28"/>
  <c r="H28"/>
  <c r="L28" s="1"/>
  <c r="G28"/>
  <c r="I27"/>
  <c r="H27"/>
  <c r="G27"/>
  <c r="I26"/>
  <c r="H26"/>
  <c r="L26" s="1"/>
  <c r="G26"/>
  <c r="I25"/>
  <c r="H25"/>
  <c r="G25"/>
  <c r="I24"/>
  <c r="H24"/>
  <c r="L24" s="1"/>
  <c r="G24"/>
  <c r="I23"/>
  <c r="H23"/>
  <c r="G23"/>
  <c r="I22"/>
  <c r="H22"/>
  <c r="L22" s="1"/>
  <c r="G22"/>
  <c r="I21"/>
  <c r="H21"/>
  <c r="G21"/>
  <c r="I20"/>
  <c r="H20"/>
  <c r="L20" s="1"/>
  <c r="M20" s="1"/>
  <c r="G20"/>
  <c r="I19"/>
  <c r="H19"/>
  <c r="G19"/>
  <c r="I18"/>
  <c r="H18"/>
  <c r="L18" s="1"/>
  <c r="G18"/>
  <c r="I17"/>
  <c r="H17"/>
  <c r="G17"/>
  <c r="K15"/>
  <c r="F19" i="4" l="1"/>
  <c r="F29" s="1"/>
  <c r="F35" s="1"/>
  <c r="M149" i="3"/>
  <c r="L17"/>
  <c r="L19"/>
  <c r="L21"/>
  <c r="L23"/>
  <c r="L25"/>
  <c r="L27"/>
  <c r="L29"/>
  <c r="L31"/>
  <c r="L33"/>
  <c r="L35"/>
  <c r="L37"/>
  <c r="L39"/>
  <c r="L41"/>
  <c r="L43"/>
  <c r="L45"/>
  <c r="L47"/>
  <c r="L49"/>
  <c r="L51"/>
  <c r="L53"/>
  <c r="L55"/>
  <c r="L57"/>
  <c r="M57" s="1"/>
  <c r="L58"/>
  <c r="L60"/>
  <c r="O60" s="1"/>
  <c r="L63"/>
  <c r="L65"/>
  <c r="L67"/>
  <c r="L69"/>
  <c r="L71"/>
  <c r="M71" s="1"/>
  <c r="L73"/>
  <c r="L75"/>
  <c r="L77"/>
  <c r="L76" s="1"/>
  <c r="L83"/>
  <c r="L85"/>
  <c r="L89"/>
  <c r="M89" s="1"/>
  <c r="L93"/>
  <c r="L95"/>
  <c r="L97"/>
  <c r="L99"/>
  <c r="L101"/>
  <c r="L103"/>
  <c r="L105"/>
  <c r="M105" s="1"/>
  <c r="L107"/>
  <c r="L109"/>
  <c r="L111"/>
  <c r="L113"/>
  <c r="L121"/>
  <c r="M121" s="1"/>
  <c r="L123"/>
  <c r="M123" s="1"/>
  <c r="L125"/>
  <c r="M125" s="1"/>
  <c r="L127"/>
  <c r="M127" s="1"/>
  <c r="L129"/>
  <c r="L130"/>
  <c r="L132"/>
  <c r="L134"/>
  <c r="L136"/>
  <c r="L138"/>
  <c r="L159"/>
  <c r="M159" s="1"/>
  <c r="L167"/>
  <c r="O167" s="1"/>
  <c r="L169"/>
  <c r="L171"/>
  <c r="L173"/>
  <c r="L175"/>
  <c r="M175" s="1"/>
  <c r="L178"/>
  <c r="L180"/>
  <c r="L182"/>
  <c r="L184"/>
  <c r="L185"/>
  <c r="L186"/>
  <c r="L188"/>
  <c r="L190"/>
  <c r="L192"/>
  <c r="L194"/>
  <c r="M194" s="1"/>
  <c r="L195"/>
  <c r="M195" s="1"/>
  <c r="L197"/>
  <c r="L199"/>
  <c r="L201"/>
  <c r="L203"/>
  <c r="L205"/>
  <c r="L207"/>
  <c r="L219"/>
  <c r="L221"/>
  <c r="P221" s="1"/>
  <c r="S221" s="1"/>
  <c r="L223"/>
  <c r="L225"/>
  <c r="L227"/>
  <c r="M227" s="1"/>
  <c r="L229"/>
  <c r="M229" s="1"/>
  <c r="L231"/>
  <c r="M231" s="1"/>
  <c r="L233"/>
  <c r="M233" s="1"/>
  <c r="L235"/>
  <c r="L237"/>
  <c r="L239"/>
  <c r="L241"/>
  <c r="L243"/>
  <c r="L251"/>
  <c r="L253"/>
  <c r="L255"/>
  <c r="L257"/>
  <c r="L259"/>
  <c r="M259" s="1"/>
  <c r="L261"/>
  <c r="N261" s="1"/>
  <c r="L263"/>
  <c r="L265"/>
  <c r="M265" s="1"/>
  <c r="L267"/>
  <c r="L269"/>
  <c r="L271"/>
  <c r="L280"/>
  <c r="L282"/>
  <c r="M283"/>
  <c r="L284"/>
  <c r="L286"/>
  <c r="L288"/>
  <c r="L290"/>
  <c r="L292"/>
  <c r="L294"/>
  <c r="L296"/>
  <c r="L298"/>
  <c r="L300"/>
  <c r="L302"/>
  <c r="L304"/>
  <c r="L306"/>
  <c r="L308"/>
  <c r="L310"/>
  <c r="L312"/>
  <c r="L314"/>
  <c r="L316"/>
  <c r="L318"/>
  <c r="L320"/>
  <c r="L322"/>
  <c r="L324"/>
  <c r="L326"/>
  <c r="L328"/>
  <c r="L336"/>
  <c r="L338"/>
  <c r="L340"/>
  <c r="L342"/>
  <c r="L344"/>
  <c r="L346"/>
  <c r="L370"/>
  <c r="L372"/>
  <c r="L374"/>
  <c r="L378"/>
  <c r="L380"/>
  <c r="L382"/>
  <c r="L384"/>
  <c r="M384" s="1"/>
  <c r="L386"/>
  <c r="M386" s="1"/>
  <c r="L388"/>
  <c r="L390"/>
  <c r="L392"/>
  <c r="L394"/>
  <c r="L396"/>
  <c r="L398"/>
  <c r="L400"/>
  <c r="L402"/>
  <c r="L404"/>
  <c r="L406"/>
  <c r="L408"/>
  <c r="L410"/>
  <c r="L412"/>
  <c r="L414"/>
  <c r="L416"/>
  <c r="L418"/>
  <c r="L420"/>
  <c r="L422"/>
  <c r="L424"/>
  <c r="L426"/>
  <c r="L428"/>
  <c r="L430"/>
  <c r="L432"/>
  <c r="L434"/>
  <c r="L436"/>
  <c r="L438"/>
  <c r="L440"/>
  <c r="L442"/>
  <c r="L444"/>
  <c r="L446"/>
  <c r="L448"/>
  <c r="L450"/>
  <c r="L452"/>
  <c r="L454"/>
  <c r="L456"/>
  <c r="L458"/>
  <c r="L460"/>
  <c r="L462"/>
  <c r="L464"/>
  <c r="L466"/>
  <c r="L468"/>
  <c r="L470"/>
  <c r="M470" s="1"/>
  <c r="L472"/>
  <c r="L473"/>
  <c r="L475"/>
  <c r="L477"/>
  <c r="L479"/>
  <c r="L481"/>
  <c r="M481" s="1"/>
  <c r="L483"/>
  <c r="L485"/>
  <c r="L487"/>
  <c r="L489"/>
  <c r="L491"/>
  <c r="L493"/>
  <c r="M493" s="1"/>
  <c r="L495"/>
  <c r="M495" s="1"/>
  <c r="L497"/>
  <c r="M497" s="1"/>
  <c r="L499"/>
  <c r="L501"/>
  <c r="L503"/>
  <c r="O25"/>
  <c r="M25"/>
  <c r="O35"/>
  <c r="M35"/>
  <c r="M63"/>
  <c r="O63"/>
  <c r="M67"/>
  <c r="P67"/>
  <c r="O76"/>
  <c r="M76"/>
  <c r="M83"/>
  <c r="P83"/>
  <c r="O97"/>
  <c r="M97"/>
  <c r="M185"/>
  <c r="O185"/>
  <c r="M223"/>
  <c r="O223"/>
  <c r="M290"/>
  <c r="N290"/>
  <c r="O30"/>
  <c r="M30"/>
  <c r="O52"/>
  <c r="M52"/>
  <c r="F76"/>
  <c r="F83" s="1"/>
  <c r="K72"/>
  <c r="K76" s="1"/>
  <c r="O72"/>
  <c r="M72"/>
  <c r="M106"/>
  <c r="P106"/>
  <c r="M279"/>
  <c r="N279"/>
  <c r="M303"/>
  <c r="N303"/>
  <c r="M315"/>
  <c r="N315"/>
  <c r="M396"/>
  <c r="P396"/>
  <c r="M404"/>
  <c r="P404"/>
  <c r="S404" s="1"/>
  <c r="P414"/>
  <c r="M414"/>
  <c r="P428"/>
  <c r="M428"/>
  <c r="O436"/>
  <c r="M436"/>
  <c r="P444"/>
  <c r="M444"/>
  <c r="O462"/>
  <c r="M462"/>
  <c r="N472"/>
  <c r="M472"/>
  <c r="K57"/>
  <c r="L115"/>
  <c r="L117"/>
  <c r="L119"/>
  <c r="M266"/>
  <c r="L364"/>
  <c r="L366"/>
  <c r="L368"/>
  <c r="M368" s="1"/>
  <c r="L376"/>
  <c r="P419"/>
  <c r="M419"/>
  <c r="O455"/>
  <c r="M455"/>
  <c r="N482"/>
  <c r="M482"/>
  <c r="P500"/>
  <c r="M500"/>
  <c r="M504"/>
  <c r="L114"/>
  <c r="L116"/>
  <c r="L118"/>
  <c r="L120"/>
  <c r="L131"/>
  <c r="L133"/>
  <c r="L135"/>
  <c r="L137"/>
  <c r="M139"/>
  <c r="L140"/>
  <c r="L142"/>
  <c r="L144"/>
  <c r="L146"/>
  <c r="L148"/>
  <c r="L151"/>
  <c r="L153"/>
  <c r="L155"/>
  <c r="L157"/>
  <c r="L161"/>
  <c r="M161" s="1"/>
  <c r="L163"/>
  <c r="M163" s="1"/>
  <c r="L165"/>
  <c r="M165" s="1"/>
  <c r="M167"/>
  <c r="L168"/>
  <c r="L170"/>
  <c r="L172"/>
  <c r="L174"/>
  <c r="O176"/>
  <c r="L196"/>
  <c r="L198"/>
  <c r="L200"/>
  <c r="L202"/>
  <c r="L204"/>
  <c r="L206"/>
  <c r="L208"/>
  <c r="L209"/>
  <c r="L211"/>
  <c r="L213"/>
  <c r="L215"/>
  <c r="L217"/>
  <c r="M217" s="1"/>
  <c r="L228"/>
  <c r="M228" s="1"/>
  <c r="L230"/>
  <c r="M230" s="1"/>
  <c r="L232"/>
  <c r="M232" s="1"/>
  <c r="L234"/>
  <c r="M234" s="1"/>
  <c r="L247"/>
  <c r="L249"/>
  <c r="L250"/>
  <c r="L252"/>
  <c r="L254"/>
  <c r="L256"/>
  <c r="L258"/>
  <c r="L268"/>
  <c r="L270"/>
  <c r="L272"/>
  <c r="L273"/>
  <c r="L275"/>
  <c r="L277"/>
  <c r="L285"/>
  <c r="L287"/>
  <c r="L289"/>
  <c r="M289" s="1"/>
  <c r="L334"/>
  <c r="L335"/>
  <c r="L337"/>
  <c r="L339"/>
  <c r="L341"/>
  <c r="L343"/>
  <c r="L345"/>
  <c r="M345" s="1"/>
  <c r="L348"/>
  <c r="L350"/>
  <c r="M350" s="1"/>
  <c r="L352"/>
  <c r="M352" s="1"/>
  <c r="L354"/>
  <c r="M354" s="1"/>
  <c r="L356"/>
  <c r="M356" s="1"/>
  <c r="L358"/>
  <c r="M358" s="1"/>
  <c r="L360"/>
  <c r="M360" s="1"/>
  <c r="L362"/>
  <c r="L363"/>
  <c r="L365"/>
  <c r="L367"/>
  <c r="N346" l="1"/>
  <c r="M346"/>
  <c r="O129"/>
  <c r="M129"/>
  <c r="N362"/>
  <c r="M362"/>
  <c r="N334"/>
  <c r="M334"/>
  <c r="O208"/>
  <c r="M208"/>
  <c r="N272"/>
  <c r="N504" s="1"/>
  <c r="M272"/>
  <c r="O249"/>
  <c r="O504" s="1"/>
  <c r="M249"/>
  <c r="P114"/>
  <c r="M114"/>
  <c r="M376"/>
  <c r="N376"/>
  <c r="F87"/>
  <c r="K83"/>
  <c r="F91" l="1"/>
  <c r="K87"/>
  <c r="S504"/>
  <c r="S505" s="1"/>
  <c r="S506" s="1"/>
  <c r="P504"/>
  <c r="K91" l="1"/>
  <c r="K97"/>
  <c r="F97"/>
  <c r="F106" s="1"/>
  <c r="F114" l="1"/>
  <c r="F121" s="1"/>
  <c r="F129" s="1"/>
  <c r="F139" s="1"/>
  <c r="K106"/>
  <c r="K114" s="1"/>
  <c r="K121" s="1"/>
  <c r="K129" s="1"/>
  <c r="F149" l="1"/>
  <c r="K139"/>
  <c r="K149" l="1"/>
  <c r="F159"/>
  <c r="F167" l="1"/>
  <c r="K159"/>
  <c r="F176" l="1"/>
  <c r="F185" s="1"/>
  <c r="K185" s="1"/>
  <c r="K167"/>
  <c r="K176" s="1"/>
  <c r="I196" i="2" l="1"/>
  <c r="I191"/>
  <c r="I180"/>
  <c r="I139"/>
  <c r="I79"/>
  <c r="I78"/>
  <c r="I77"/>
  <c r="I91" s="1"/>
  <c r="I64"/>
  <c r="I58"/>
  <c r="I57"/>
  <c r="I56"/>
  <c r="I70" s="1"/>
  <c r="I49"/>
  <c r="I45"/>
  <c r="I42"/>
  <c r="I40"/>
  <c r="I35"/>
  <c r="I31"/>
  <c r="I202" l="1"/>
  <c r="F162" i="1" l="1"/>
  <c r="C162"/>
  <c r="C172"/>
  <c r="C178"/>
  <c r="F187"/>
  <c r="C187"/>
  <c r="F178"/>
  <c r="F172"/>
  <c r="H156"/>
  <c r="F156"/>
  <c r="C156"/>
  <c r="C113"/>
  <c r="C114"/>
  <c r="F192" l="1"/>
  <c r="C192"/>
  <c r="C221"/>
  <c r="C220"/>
  <c r="C219"/>
  <c r="C217"/>
  <c r="C216"/>
  <c r="H192" l="1"/>
  <c r="C222"/>
  <c r="F214"/>
  <c r="F125"/>
  <c r="C125"/>
  <c r="F150"/>
  <c r="C140"/>
  <c r="C150"/>
  <c r="F149"/>
  <c r="F140" s="1"/>
  <c r="C214" l="1"/>
  <c r="C226" s="1"/>
  <c r="H226" s="1"/>
  <c r="F226"/>
  <c r="H125"/>
  <c r="H222"/>
  <c r="F138"/>
  <c r="F131" s="1"/>
  <c r="F152" s="1"/>
  <c r="C138"/>
  <c r="F77" l="1"/>
  <c r="H23"/>
  <c r="H214" l="1"/>
  <c r="H215"/>
  <c r="H216"/>
  <c r="H217"/>
  <c r="H218"/>
  <c r="H219"/>
  <c r="H220"/>
  <c r="H221"/>
  <c r="H223"/>
  <c r="H224"/>
  <c r="H213"/>
  <c r="F209"/>
  <c r="C209"/>
  <c r="F89"/>
  <c r="C89"/>
  <c r="H200"/>
  <c r="H209" s="1"/>
  <c r="H196"/>
  <c r="H158"/>
  <c r="H159"/>
  <c r="H160"/>
  <c r="H161"/>
  <c r="H162"/>
  <c r="H163"/>
  <c r="H164"/>
  <c r="H165"/>
  <c r="H166"/>
  <c r="H167"/>
  <c r="H168"/>
  <c r="H169"/>
  <c r="H170"/>
  <c r="H171"/>
  <c r="H172"/>
  <c r="H173"/>
  <c r="H174"/>
  <c r="H175"/>
  <c r="H176"/>
  <c r="H177"/>
  <c r="H178"/>
  <c r="H179"/>
  <c r="H180"/>
  <c r="H181"/>
  <c r="H182"/>
  <c r="H183"/>
  <c r="H184"/>
  <c r="H185"/>
  <c r="H186"/>
  <c r="H187"/>
  <c r="H188"/>
  <c r="H189"/>
  <c r="H190"/>
  <c r="H191"/>
  <c r="H157"/>
  <c r="H127"/>
  <c r="H128"/>
  <c r="H129"/>
  <c r="H130"/>
  <c r="H132"/>
  <c r="H134"/>
  <c r="H136"/>
  <c r="H138"/>
  <c r="H139"/>
  <c r="H140"/>
  <c r="H141"/>
  <c r="H142"/>
  <c r="H143"/>
  <c r="H144"/>
  <c r="H145"/>
  <c r="H146"/>
  <c r="H147"/>
  <c r="H148"/>
  <c r="H149"/>
  <c r="H150"/>
  <c r="H151"/>
  <c r="H126"/>
  <c r="C135"/>
  <c r="H135" s="1"/>
  <c r="C137"/>
  <c r="H137" s="1"/>
  <c r="C133"/>
  <c r="C121"/>
  <c r="F100"/>
  <c r="F119"/>
  <c r="F114"/>
  <c r="F113"/>
  <c r="F107"/>
  <c r="C100"/>
  <c r="C101"/>
  <c r="H101" s="1"/>
  <c r="F101"/>
  <c r="F95"/>
  <c r="F94"/>
  <c r="C94"/>
  <c r="F93"/>
  <c r="G33"/>
  <c r="D33"/>
  <c r="F41"/>
  <c r="C41"/>
  <c r="F65"/>
  <c r="C65"/>
  <c r="H56"/>
  <c r="H57"/>
  <c r="H58"/>
  <c r="H59"/>
  <c r="H60"/>
  <c r="H61"/>
  <c r="H62"/>
  <c r="H63"/>
  <c r="H64"/>
  <c r="C103" l="1"/>
  <c r="C131"/>
  <c r="C152" s="1"/>
  <c r="H152" s="1"/>
  <c r="F96"/>
  <c r="H133"/>
  <c r="H94"/>
  <c r="F115"/>
  <c r="H119"/>
  <c r="H121" s="1"/>
  <c r="F103"/>
  <c r="H100"/>
  <c r="H103" s="1"/>
  <c r="I33"/>
  <c r="H114"/>
  <c r="C107"/>
  <c r="C95"/>
  <c r="H95" s="1"/>
  <c r="C93"/>
  <c r="H93" s="1"/>
  <c r="H131" l="1"/>
  <c r="C109"/>
  <c r="H107"/>
  <c r="C115"/>
  <c r="H113"/>
  <c r="H115" s="1"/>
  <c r="F121"/>
  <c r="C96"/>
  <c r="H96" s="1"/>
  <c r="H88"/>
  <c r="H87"/>
  <c r="H86"/>
  <c r="H85"/>
  <c r="H84"/>
  <c r="H83"/>
  <c r="H82"/>
  <c r="C75"/>
  <c r="H55"/>
  <c r="H54"/>
  <c r="H53"/>
  <c r="C49"/>
  <c r="H41"/>
  <c r="H48"/>
  <c r="H46"/>
  <c r="F47"/>
  <c r="H40"/>
  <c r="H39"/>
  <c r="H38"/>
  <c r="I30"/>
  <c r="I32"/>
  <c r="H47" l="1"/>
  <c r="F49"/>
  <c r="H75"/>
  <c r="C77"/>
  <c r="H89"/>
  <c r="H109"/>
  <c r="F109"/>
  <c r="H65"/>
  <c r="H49" l="1"/>
  <c r="N36"/>
  <c r="N37" s="1"/>
</calcChain>
</file>

<file path=xl/sharedStrings.xml><?xml version="1.0" encoding="utf-8"?>
<sst xmlns="http://schemas.openxmlformats.org/spreadsheetml/2006/main" count="2308" uniqueCount="874">
  <si>
    <t>Catatan Atas Laporan Keuangan</t>
  </si>
  <si>
    <t>Pemerintah Desa Giritirto, Kecamatan Purwosari, Kabupaten Gunungkidul</t>
  </si>
  <si>
    <t>Tahun Anggaran 2019</t>
  </si>
  <si>
    <t>: Sigit Cahyono, ST</t>
  </si>
  <si>
    <t>: Heni Dina Sayekti</t>
  </si>
  <si>
    <t>Kantor Pemerintah Desa beralamatkan di Jln. Raya Purwosari No 09, Desa Giritirto, Kecamatan Purwosari, Kabupaten Gunungkidul.</t>
  </si>
  <si>
    <t>Laporan keuangan Desa berupa Laporan Realisasi APBDes sesuai basis kas dengan dasar harga perolehan. Pendapatan dicatat pada saat kas diterima di Bank atau Kas dan Belanja dicatat pada saat kas dikeluarkan dan telah bersifat definitip.</t>
  </si>
  <si>
    <t>Rekonsiliasi SILPA dan Kas</t>
  </si>
  <si>
    <t>………………………….</t>
  </si>
  <si>
    <t>Mutasi Potongan Pajak</t>
  </si>
  <si>
    <t>Pajak yang belum disetor ke Kas Negara</t>
  </si>
  <si>
    <t>Saldo Akhir Periode Potongan Pajak yang belum disetor ke Kas Negara</t>
  </si>
  <si>
    <t>Pendapatn Asli Desa</t>
  </si>
  <si>
    <t>Anggaran</t>
  </si>
  <si>
    <t>Realisasi</t>
  </si>
  <si>
    <t>(lebih)/Kurang</t>
  </si>
  <si>
    <t>Pendapatan Asli Desa Terdiri dari :</t>
  </si>
  <si>
    <t>Dana Desa</t>
  </si>
  <si>
    <t>(Lebih)/Kurang</t>
  </si>
  <si>
    <t>Tahap 1</t>
  </si>
  <si>
    <t>Tahap 2</t>
  </si>
  <si>
    <t>Bagian dari hasil pajak dan Restribusi Daerah</t>
  </si>
  <si>
    <t>Penerimaan Desa yang berasal dari Bagian dari hasil pajak dan Restribusi Daerah adalah sebagai berikut :</t>
  </si>
  <si>
    <t>………….</t>
  </si>
  <si>
    <t>Alokasi Dana Desa (ADD)</t>
  </si>
  <si>
    <t>Bantuan Keuangan Propinsi</t>
  </si>
  <si>
    <t>Penerimaan Desa yang berasal dari Bantuan Keuangan Propinsi……….</t>
  </si>
  <si>
    <t>Bantuan Keuangan Kabupaten/Kota</t>
  </si>
  <si>
    <t>Pendapatan lain-lain</t>
  </si>
  <si>
    <t>Pendapatan lain-lain terdiri dari :</t>
  </si>
  <si>
    <t>Penerimaan dari hasil kerjasama antar desa</t>
  </si>
  <si>
    <t>Penerimaan dari hasil kerjasama desa dengan pihak ketiga</t>
  </si>
  <si>
    <t>Penerimaan dari bantuan perusahaan yang berlokasi di Desa</t>
  </si>
  <si>
    <t>Hibah dan sumbangan dari pihak ketiga</t>
  </si>
  <si>
    <t>Koereksi kesalahan belanja tahun anggaran sebelumnya yang mengakibatkan penerimaan dikas desa</t>
  </si>
  <si>
    <t>Bungan Bank</t>
  </si>
  <si>
    <t>Lain-lain pendapatan yang sah</t>
  </si>
  <si>
    <t>Belanja Bidang Penyelenggaraan Pemerintah Desa</t>
  </si>
  <si>
    <t>Belanja Pegawai</t>
  </si>
  <si>
    <t>Belanja barang dan jasa</t>
  </si>
  <si>
    <t>Belanja Modal</t>
  </si>
  <si>
    <t>Belanja Bidang Pembangunan Desa</t>
  </si>
  <si>
    <t>Belanja modal</t>
  </si>
  <si>
    <t>Belanja Bidang Pembinaan Kemasyarakatan Desa</t>
  </si>
  <si>
    <t>Belanja Bidang Pemberdayaan Masyarakat Desa</t>
  </si>
  <si>
    <t>Belanja Bidang Penanggulangan Bencana, Keadaan Darurat dan Mendesak Desa</t>
  </si>
  <si>
    <t>Belanja Desa dalam Klasifikasi ekonomi</t>
  </si>
  <si>
    <t>Penghasilan tetap dan tunjangan Kepala Desa</t>
  </si>
  <si>
    <t>Penghasilan tetap dan tunjangan Perangkat Desa</t>
  </si>
  <si>
    <t>Jaminan Kesehatan Kepala Desa dan Perangkat Desa</t>
  </si>
  <si>
    <t>Tunjangan BPD</t>
  </si>
  <si>
    <t>Belanja Barang dan Jasa</t>
  </si>
  <si>
    <t>Belanja Barang Perlengkapan Kantor</t>
  </si>
  <si>
    <t>Belanja jasa Honorarium</t>
  </si>
  <si>
    <t>Belanja Operasional AParatur Desa</t>
  </si>
  <si>
    <t>Perkantoran</t>
  </si>
  <si>
    <t>Belanja Pemeliharaan</t>
  </si>
  <si>
    <t>Belanja barang dan jasa yang diserahkan kepada masyarakat</t>
  </si>
  <si>
    <t>Belanja modal Pengadaan tanah</t>
  </si>
  <si>
    <t>Belanja modal peralatan, mesin dan alat berat</t>
  </si>
  <si>
    <t>Belanja modal kendaraan</t>
  </si>
  <si>
    <t>Belanja modal gedung dan bangunan</t>
  </si>
  <si>
    <t>Belanja modal jalan</t>
  </si>
  <si>
    <t>Belanja modal jembatan</t>
  </si>
  <si>
    <t>Belanja modal irigasi/embung/air sungai/drainasi</t>
  </si>
  <si>
    <t>Belanja modal jaringan/instalasi</t>
  </si>
  <si>
    <t>Belanja modal lainya</t>
  </si>
  <si>
    <t>Belanja Desa dalam klasifikasi SUB Bidang (Fungsi)</t>
  </si>
  <si>
    <t>Bidang Penyelenggaraan pemerintah Desa</t>
  </si>
  <si>
    <t>Sub Bidang Penyelenggaraan Belanja Penghasilan Tetap, Tunjangan dan Operasional Pemerintah Desa</t>
  </si>
  <si>
    <t>Sub Bidang Sarana dan Prasarana Pemerintah Desa</t>
  </si>
  <si>
    <t>Sub Bidang Administrasi Kependudukan, Pencatatan Sipil, Statistik dan Kerasipan</t>
  </si>
  <si>
    <t>Sub Bidang Tata Praja Pemerintahan, Perencanaan, Keuangan dan Pelaporan</t>
  </si>
  <si>
    <t>Sub Bidang Pertanahan</t>
  </si>
  <si>
    <t>BIdang Pembangunan Desa</t>
  </si>
  <si>
    <t>Sub Bidang Pendidikan</t>
  </si>
  <si>
    <t>Sub Bidang Kesehatan</t>
  </si>
  <si>
    <t>Sub Bidang Pekerjaan Umum dan Tata Ruang</t>
  </si>
  <si>
    <t>Sub Bidang Kawasan Pemukiman</t>
  </si>
  <si>
    <t>Sub bidang Kehutanan dan Lingkungan Hidup</t>
  </si>
  <si>
    <t>Sub Bidang Perhubungan Komunikasi dan Informatika</t>
  </si>
  <si>
    <t>Sub Bidang energy dan sumber daya mineral</t>
  </si>
  <si>
    <t>Sub bidang Pariwisata</t>
  </si>
  <si>
    <t>Bidang Pembinaan Kemasyarakatan Desa</t>
  </si>
  <si>
    <t>Sub Bidang Kententraman, Ketertiban Umum dan Perlindugan Masyarakat</t>
  </si>
  <si>
    <t>Sub Bidang Kebudayaan dan Keagamaan</t>
  </si>
  <si>
    <t>Sub Bidang Kelembagaan Masyarakat</t>
  </si>
  <si>
    <t>Sub Bidang Kelautan dan Perikanan</t>
  </si>
  <si>
    <t>Sub Bidang Pertanian dan Peternakan</t>
  </si>
  <si>
    <t>Sub Bidang Peningkatan Kapasitas Aparatur Desa</t>
  </si>
  <si>
    <t>Sub Bidang Pemberdayaan Perempuan dan Perlindungan anak dan Keluarga</t>
  </si>
  <si>
    <t>Sub Bidang Koperasi, Usaha Mikro Kecil dan Menengah (UMKM)</t>
  </si>
  <si>
    <t>Sub Bidang Penanaman Modal</t>
  </si>
  <si>
    <t>Sub Bidang Perdagangan dan Perindustrian</t>
  </si>
  <si>
    <t>Belanja Bidang Penaanggulangan Bencana, Keadaan darurat dan mendesak desa</t>
  </si>
  <si>
    <t>Sub Bidang Penanggulangan Bencana</t>
  </si>
  <si>
    <t>Sub Bidang Keadaan darurat</t>
  </si>
  <si>
    <t>Sub Bidang Keadaan mendesak</t>
  </si>
  <si>
    <t>Pembiayaan</t>
  </si>
  <si>
    <t>Penerimaan Pembiayaan</t>
  </si>
  <si>
    <t>Pengeluaran Pembiayaan</t>
  </si>
  <si>
    <t>Penerimaan Pembiayaan terdiri dari :</t>
  </si>
  <si>
    <t xml:space="preserve"> Pengeluaran Pembiayaan terdiri dari :</t>
  </si>
  <si>
    <t xml:space="preserve"> Aset Desa</t>
  </si>
  <si>
    <t>Penambahan/Pengurangan</t>
  </si>
  <si>
    <t>Tanah</t>
  </si>
  <si>
    <t>Peralatan, mesin dan alat berat</t>
  </si>
  <si>
    <t>Kendaraan</t>
  </si>
  <si>
    <t>Gedung dan Bangunan</t>
  </si>
  <si>
    <t>Jalan</t>
  </si>
  <si>
    <t>Jembatan</t>
  </si>
  <si>
    <t>Irigasi/embung/air</t>
  </si>
  <si>
    <t>Sungai/Drainase</t>
  </si>
  <si>
    <t>Jaringan/Instalasi</t>
  </si>
  <si>
    <t>Aset tetap lainya</t>
  </si>
  <si>
    <t>Kontruksi dalam pekerjaan</t>
  </si>
  <si>
    <t>Penyertaan Modal desa</t>
  </si>
  <si>
    <t>Penyertaan Modal Desa pada BUMDes adalah sebagai berikut :</t>
  </si>
  <si>
    <t>BUMDes 2018</t>
  </si>
  <si>
    <t>SILPA tahun anggaran 2019</t>
  </si>
  <si>
    <t>Saldo Kas per 31 Desember 2019</t>
  </si>
  <si>
    <t>Dana Desa Merupakan penerimaan desa yang diperoleh dari APBN. Jumlah penerimaan Dana Desa selama tahun anggaran 2019 adalah sebagai berikut :</t>
  </si>
  <si>
    <t>Tahap 3</t>
  </si>
  <si>
    <t>Tahap 4</t>
  </si>
  <si>
    <t>Tahap 5</t>
  </si>
  <si>
    <t>Tahap 6</t>
  </si>
  <si>
    <t>Tahap 7</t>
  </si>
  <si>
    <t>Tahap 8</t>
  </si>
  <si>
    <t>Tahap 9</t>
  </si>
  <si>
    <t>Tahap 10</t>
  </si>
  <si>
    <t>Tahap 11</t>
  </si>
  <si>
    <t>Tahap 12</t>
  </si>
  <si>
    <t>Belanja tidak terduga</t>
  </si>
  <si>
    <t>Belanja jasa sewa</t>
  </si>
  <si>
    <t>Mengetahui</t>
  </si>
  <si>
    <t>Kepala Desa Giritirto</t>
  </si>
  <si>
    <t>HARYONO, S.H</t>
  </si>
  <si>
    <t>: Haryono, S.H</t>
  </si>
  <si>
    <t>BUMDes 2019</t>
  </si>
  <si>
    <t>Pemerintah Desa Giritirto merupakan desa diKecamatan Purwosari, Kabupaten Gunungkidul Sesuai dengan Keputusan Bupati No……………. Tanggal…………………………………….., saat ini kepengurusan Pemerintah Desa Giritirto Terdiri dari :</t>
  </si>
  <si>
    <t>Penerimaan Desa yang berasal dari Bantuan Keuangan Kabupaten / Kota………..adalah sebagai berikut : Bantuan dana BKK dari Kabupaten Gunungkidul yang digunakan untuk penyelenggaraan pemilihan Kepala Desa dan untuk kegiatan fisik di Padukuhan Gading dan Tompak</t>
  </si>
  <si>
    <t>Penerimaan Desa yang berasal dari Alokasi Dana Desa (ADD) adalah sebagai berikut : Pada pendapatan dana trasfer ADD ada penambahan pagu anggaran sebesar Rp. 1.370.500 dan terjadi selisih penambahan permintaan transfer sebesar Rp. 700,00 karena adanya kesalahan penulisan pagu anggaran di sikudes . jadi melebihi dari pagu penetapan dari kabupaten.</t>
  </si>
  <si>
    <t>Pembiayaan NETO</t>
  </si>
  <si>
    <t>Penerimaan bagi hasil pajak dan restribusi ini berasalah dari bagi hasil pajak dan restribusi daerah dengan pagu anggaran sebesar Rp. 60.634.100 proses trasfer kerekening desa terjadi 3 tahap sehingga sampe akhir sesuai dengan pagu anggaran yang telah ditetapkan dalam APBDesa TA 2019.</t>
  </si>
  <si>
    <t>Dana Desa merupakan sumber pendanaan dari APBN yang diutamakan untuk kegiatan Pembangunan dan Pemberdayaan pagu anggaran yang ditetapkan di APBDesa TA 2019 adalah sebesar Rp. 931.284.000 adapun tahap trasfer kerekening kas Desa terbagi dalam 3 Tahap dan pada akhir tahap ke 3 terjadi penambahan trasfer dana desa sebesar Rp. 150,00 sesuai dengan tabel dibawah ini.</t>
  </si>
  <si>
    <t>Pendapatan asli desa terdiri dari pendapatan dari program PTSL 2019 dan juga pendapatan dari restribusi pasar dan kios desa target untuk pendapatan tahun 2019 adalah sebesar Rp. 146.000.000 dalam berjalanya anggaran tahun 2019 sampe 31 desember 2019 pencapean dari target pendapatan kurang sebesar Rp. 4.508.000,00 jadi sampe akhir tahun anggaran pendapatan PAD sebesar Rp. 141.492.000,00</t>
  </si>
  <si>
    <t>Pendapatan lain-lain terdiri dari bunga bank dan pendapatan dari hasil hadiah lunas PBB sampe dengan akhir desember 2019 target pagu anggaran APBDesa adalah sebesar Rp. 8.000.000,00 dan realisasi pendapatan lain-lain adalah sebesar Rp. 12.784.533,00 terjadi penambahan dari target dari bunga bank dan hadiah lunas PBB tahun anggaran 2019</t>
  </si>
  <si>
    <t>Belanja untuk Bidang Penyelenggaraan Pemerintah Desa terdiri dari : Bidang penyelenggaran pemerintah desa antara lain belanja pegawai terdiri dari siltap Kepala desa, perangkat desa,BPD,insentip RT RW, belanja BPJS kesehatan dan tunjangan hari raya untuk BPD. Belanja barang dan jasa untuk kegiatan operasional pemerintah desa dan kegiatan-kegiatan reguler yang selalu dilaksanakan tiap tahun untuk jalanya pemerintahan desa. Belanja modal terjadi kesalahan input jenis kode rekening disikudes dalam kegiatan PTSL dimana belanja patok yang sebenarnya masuk belanja barang dan jasa yang diserahkan kepada masyarakat tapi dalam penginputan di sikudes masuk belanja modal sebesar RP. 41.600.000,00</t>
  </si>
  <si>
    <t>Belanja untuk Bidang Pembangunan Desa terdiri dari : Belanja dalam bidang Pembangunan Desa terbagi dalam beberapa sub bidang antara lain Sub Bidang Pendidikan untuk kegiatan Dukungan Penyelenggaraan PAUD, Sub Bidang Kesehatan digunakan dalam kegiatan (Penyelenggaraan pos yandu, Penyelenggaraan desa siaga, Pemberian makanan tambahan untuk balita/siswa PAUD, insentif kader kesehatan), Sub Bidang Pekerjaan Umum dan Penataan ruangan digunakan dalam kegiatan (Pembangunan/Rehabilitasi/peningkatan pengerasan jalan desa kegiatanya adalah cor blok full di 3 padukuhan, Pembangunan/Rehabilitasi/Peningkatan/pengerasan Jalan Usaha Tani lokasi kegiatan di Padukuhan Tompak adalah pembukaan jalan usaha tani, Pembangunan/Rehabilitasi/Peningkatan Prasarana Jalan Desa Lokasi kegiatan di Padukuhan Blado dan Tompak didanai dari 2 sumber dana yaitu DD dan BKK, Pembangunan/Rehabilitasi/Peningkatan embung desa adalah kegiatan di padukuhan petoyan dalam pembangunan talud bendungan)dll dengan pagu anggaran adalah Rp. 850.401.689,00 dengan Belanja Barang dan Jasa Sebesar Rp. 69.760.450 dan Belanja Modal sebesar Rp. 780.641.239 jumlah sebesar Rp. 850.401.689 dengan jumlah realisasi sebesar Rp. 801.230.689.</t>
  </si>
  <si>
    <t>Belanja untuk Bidang Pembinaan Kemasyarakatan Desa terdiri dari : bidang pembinaan kemsyarakatan mayoritas belanja adalah belanja barang dan jasa kegiatan yang dilanksanakan adalah bidang kebudayaan, keagamaan kepemudaan dan lembaga desa terutama untuk biaya operasional kegiatan rutin. pagu anggaran dalam APBDesa adalah Rp. 79.959.815 realisasi dari kegiatan adalah Rp. 79.959.815</t>
  </si>
  <si>
    <t>Belanja untuk BIdang Pemberdayaan Masyarakat Desa terdiri dari : Belanja modal dalam bidang pemberdayaan masyarakat adalahkegiatan normalisasi irigasi yang akan dibuat bendungan sebagai embung penampung air untuk irigasi dan minum mandi ternak lokasi dipadukuhan Petoyan dengan Pagu anggaran Rp.110.718.500 realisasi kegiatan adalah sebesar Rp. 110.718.500</t>
  </si>
  <si>
    <t>Selama tahun anggaran 2019, Pemerintah Desa melakukan penanggulangan bencana dan keadaan darurat sebagai berikut : adanya bencana banjir pemerintah memberikan sumbangan dalam bentuk bahan yang di kasihkan langsung kepada para korban bencana banjir.</t>
  </si>
  <si>
    <t>Jumlah belanja dalam klasifikasi ekonomi adalah sebagai berikut : belanja desa dalam klasifikasi ini disesuaikan dengan relaalisasi belanja di sikudes ada beberapa catatan kesalahan dalam mennetukan jenis belanja disikudes yaitu belanja patok program PTSL yang seharusnya masuk di belanja barang dan jasa yang diserahakan kepada masyarakat tetapi disikudes masuk di belanja modal oleh karena itu dalam CALK ini kami rubah masuk dibelanja barang dan jasa dengan nominal sebesar Rp. 41.600.000 jadi akan terjadi perbedaan antara CALK dengan realisasi belanja di sikudes karena item belanja tersebut. Tetapi untuk jumlah pagu anggaran dan realisasi belanja tidak terjadi perubahan. jadi ada perbedaan antara sikudes dan CALK di belanja modal dan belanja barang dan jasa.</t>
  </si>
  <si>
    <t>belanja desa dalam klasifikasi ekonomi sudah sesuai dengan SIKUDES dari jumlah pagu anggaran dan realisasi belanja desa adapun untuk rincian dari pagu dan realisasi ada pada tabel di bawah ini:</t>
  </si>
  <si>
    <t>Perolehan asset desa adalah sebagai berikut : untuk perolehan aset ada perbedaan dengan di sikudes karena belanja patok program PTSL disikudes masuk belanja modal seharusnya masuk belanja barang dan jasa yang diserahkan kepada masyarakat tetapi dalam CALK ini belanja patok kami pindah dimasukan dalam klasifikasi belanja barang dan jasa yang diserahkan kepada masyarakat dengan jumlah belanja Rp. 41.600.000. selain itu ada penambahan aset dari KUD handayani Panggang berupa hibah penyerahan aset ke pemerintah desa giritirto dengan jumlah pembuatan gedunng bangunan Kios desa sebesar Rp.414.000.000 jadi antara CALK ada perbedaan penambahan aset dengan sikudes karena penambahan aset disikudes yang masuk dibelanja desa sedangkan hibah belum masuk di realisasi APBDesa jadi di CALK ada perbedaan penambahan aset di sikudes. untuk lebih jelasnya ada ditabel dibawah ini.</t>
  </si>
  <si>
    <t>A.     Informasi umum</t>
  </si>
  <si>
    <t>1.      Kepala Desa</t>
  </si>
  <si>
    <t>2.      Sekretaris Desa</t>
  </si>
  <si>
    <t>3.      Bendahara Desa</t>
  </si>
  <si>
    <t>B.      Dasar Penyajian Laporan Keuangan</t>
  </si>
  <si>
    <t>C.      Rincian Pos Laporan Keuangan</t>
  </si>
  <si>
    <t xml:space="preserve">-          Saldo Awal Periode Potongan </t>
  </si>
  <si>
    <t>-          Penerimaan Potongan Pajak Tahun anggaran Berjalan</t>
  </si>
  <si>
    <t>-          Setoran Pajak ke Kas Negara selama tahun anggaran berjalan</t>
  </si>
  <si>
    <t>a.      Hasil Usaha</t>
  </si>
  <si>
    <t>b.      Hasil Aset</t>
  </si>
  <si>
    <t>c.       Swadaya, partisipasi dan Gotong royong</t>
  </si>
  <si>
    <t>d.      Lain-lain PADes yang sah</t>
  </si>
  <si>
    <t>1.      SILPA tahun anggaran sebelumnya</t>
  </si>
  <si>
    <t>2.      Pencairan Dana Cadangan</t>
  </si>
  <si>
    <t>3.      Hasil Penjualan Kekayaan Desa yang dipisahkan</t>
  </si>
  <si>
    <t>1.      Pembentukan dana cadangan</t>
  </si>
  <si>
    <t>2.      Penyertaan modal desa</t>
  </si>
  <si>
    <t>Jumlah neto Pembiayaan Tahun anggaran 2019 adalah sebagai berikut : jumlah neto adalah penerimaan pembiayaan dari berbagai sumber keuangan dari PAD, PBH, ADD, DD, dan dll sejumlah Rp. 63.023.474 dan sudah sesuai dengan sikudes 2019</t>
  </si>
  <si>
    <t>Jumlah</t>
  </si>
  <si>
    <t>Sub Bidang Kepemudaan dan Olah Raga</t>
  </si>
  <si>
    <t>printer</t>
  </si>
  <si>
    <t>LAMPIRAN PERATURAN DESA</t>
  </si>
  <si>
    <t>NOMOR  02 TAHUN 2020</t>
  </si>
  <si>
    <t>PEMERINTAH DESA GIRITIRTO</t>
  </si>
  <si>
    <t>KECAMATAN PURWOSARI KABUPATEN GUNUNGKIDUL</t>
  </si>
  <si>
    <t xml:space="preserve">RINCIAN ASET TETAP DESA </t>
  </si>
  <si>
    <t>PER 31 DESEMBER 2019</t>
  </si>
  <si>
    <t>No</t>
  </si>
  <si>
    <t>Klas Aset dan Nama/Identitas Aset Tetap</t>
  </si>
  <si>
    <t>Bukti Kepemilikan</t>
  </si>
  <si>
    <t>Kode Aset Tetap</t>
  </si>
  <si>
    <t>Tahun Perolehan</t>
  </si>
  <si>
    <t>Nilai Perolehan ( Rp )</t>
  </si>
  <si>
    <t>Kondisi Aset Tetap *)</t>
  </si>
  <si>
    <t>Keterangan</t>
  </si>
  <si>
    <t>Jenis</t>
  </si>
  <si>
    <t>Nomor</t>
  </si>
  <si>
    <t>Tanggal</t>
  </si>
  <si>
    <t>I</t>
  </si>
  <si>
    <t>TANAH</t>
  </si>
  <si>
    <t>II</t>
  </si>
  <si>
    <t>PERALATAN DAN MESIN</t>
  </si>
  <si>
    <t>Peralatan Komputer</t>
  </si>
  <si>
    <t>a</t>
  </si>
  <si>
    <t>Monitor</t>
  </si>
  <si>
    <t>Pembelian</t>
  </si>
  <si>
    <t>98/BKP</t>
  </si>
  <si>
    <t>14/04/2015</t>
  </si>
  <si>
    <t>1.3.2.08.01</t>
  </si>
  <si>
    <t>RB</t>
  </si>
  <si>
    <t>kaur TU dan Umum</t>
  </si>
  <si>
    <t>b</t>
  </si>
  <si>
    <t>120/BKP</t>
  </si>
  <si>
    <t>13/08/2018</t>
  </si>
  <si>
    <t>B</t>
  </si>
  <si>
    <t>Pelayanan</t>
  </si>
  <si>
    <t>c</t>
  </si>
  <si>
    <t>CPU</t>
  </si>
  <si>
    <t>1.3.2.08.02</t>
  </si>
  <si>
    <t>d</t>
  </si>
  <si>
    <t>e</t>
  </si>
  <si>
    <t>Laptop</t>
  </si>
  <si>
    <t>56/BKP</t>
  </si>
  <si>
    <t>24/05/2015</t>
  </si>
  <si>
    <t>1.3.2.08.03</t>
  </si>
  <si>
    <t>Kasi Pelayanan</t>
  </si>
  <si>
    <t>f</t>
  </si>
  <si>
    <t>BPD</t>
  </si>
  <si>
    <t>g</t>
  </si>
  <si>
    <t>BKK/33</t>
  </si>
  <si>
    <t>30/03/2016</t>
  </si>
  <si>
    <t>Kades</t>
  </si>
  <si>
    <t>h</t>
  </si>
  <si>
    <t>Kaur TU</t>
  </si>
  <si>
    <t>i</t>
  </si>
  <si>
    <t>BKK/18</t>
  </si>
  <si>
    <t>13/04/2016</t>
  </si>
  <si>
    <t>RR</t>
  </si>
  <si>
    <t>Staf Kasi Pem</t>
  </si>
  <si>
    <t>j</t>
  </si>
  <si>
    <t>BKK/19</t>
  </si>
  <si>
    <t>k</t>
  </si>
  <si>
    <t>040/BKP</t>
  </si>
  <si>
    <t>24/03/2018</t>
  </si>
  <si>
    <t>Baik</t>
  </si>
  <si>
    <t>Sekdes</t>
  </si>
  <si>
    <t>l</t>
  </si>
  <si>
    <t>Networking</t>
  </si>
  <si>
    <t>194/BKP</t>
  </si>
  <si>
    <t>19/11/2018</t>
  </si>
  <si>
    <t>1.3.2.08.04</t>
  </si>
  <si>
    <t>m</t>
  </si>
  <si>
    <t>UPS dan Stabilizer</t>
  </si>
  <si>
    <t>BKK/20</t>
  </si>
  <si>
    <t>12/04/2017</t>
  </si>
  <si>
    <t>1.3.2.08.06</t>
  </si>
  <si>
    <t>JUMLAH</t>
  </si>
  <si>
    <t>Alat - Alat Berat</t>
  </si>
  <si>
    <t>pompa air</t>
  </si>
  <si>
    <t>BKK/21</t>
  </si>
  <si>
    <t>25/03/2009</t>
  </si>
  <si>
    <t>1.3.2.01.07</t>
  </si>
  <si>
    <t>Alat-alat Pengolah Pertanian</t>
  </si>
  <si>
    <t>Mesin potong rumput</t>
  </si>
  <si>
    <t xml:space="preserve">Pembelian </t>
  </si>
  <si>
    <t>BKK/5</t>
  </si>
  <si>
    <t>01/12/2016</t>
  </si>
  <si>
    <t>1.3.2.05.02</t>
  </si>
  <si>
    <t>Mesin Semprot</t>
  </si>
  <si>
    <t>BKK/2</t>
  </si>
  <si>
    <t>04/12/2016</t>
  </si>
  <si>
    <t>Alat - Alat Studio</t>
  </si>
  <si>
    <t>LCD Projektor dan Asesoris</t>
  </si>
  <si>
    <t>03/12/2016</t>
  </si>
  <si>
    <t>1.3.2.09.05</t>
  </si>
  <si>
    <t>Sound system</t>
  </si>
  <si>
    <t>BKK/1</t>
  </si>
  <si>
    <t>1.3.2.09.08</t>
  </si>
  <si>
    <t>Alat-alat komunikasi</t>
  </si>
  <si>
    <t>Papan Baliho</t>
  </si>
  <si>
    <t>Apbdes</t>
  </si>
  <si>
    <t>BKK 8</t>
  </si>
  <si>
    <t>23/07/2019</t>
  </si>
  <si>
    <t>1.3.2..10.04</t>
  </si>
  <si>
    <t>Peralatan Kantor</t>
  </si>
  <si>
    <t>Printer</t>
  </si>
  <si>
    <t>BKK/6</t>
  </si>
  <si>
    <t>12/05/2015</t>
  </si>
  <si>
    <t>1.3.2.06.01</t>
  </si>
  <si>
    <t>Kaur Keuangan</t>
  </si>
  <si>
    <t>BKK/38</t>
  </si>
  <si>
    <t>29/04/2016</t>
  </si>
  <si>
    <t>Kaur Perencanaan</t>
  </si>
  <si>
    <t>BKK/25</t>
  </si>
  <si>
    <t>25/07/2017</t>
  </si>
  <si>
    <t>174/BKP</t>
  </si>
  <si>
    <t>15/10/2019</t>
  </si>
  <si>
    <t>Meja Kerja</t>
  </si>
  <si>
    <t>BKK 4</t>
  </si>
  <si>
    <t>23/04/2012</t>
  </si>
  <si>
    <t>1.3.2.06.05</t>
  </si>
  <si>
    <t>31 buah</t>
  </si>
  <si>
    <t>Kursi kayu</t>
  </si>
  <si>
    <t>BKK 3</t>
  </si>
  <si>
    <t>23/05/2010</t>
  </si>
  <si>
    <t>70 buah</t>
  </si>
  <si>
    <t>kursi lipat</t>
  </si>
  <si>
    <t>BKK 13</t>
  </si>
  <si>
    <t>12/02/2013</t>
  </si>
  <si>
    <t>53 buah</t>
  </si>
  <si>
    <t>Kursi putar</t>
  </si>
  <si>
    <t>BKK 12</t>
  </si>
  <si>
    <t>03/02/2014</t>
  </si>
  <si>
    <t>Meja Pelayanan</t>
  </si>
  <si>
    <t>BKK1</t>
  </si>
  <si>
    <t>12/10/2015</t>
  </si>
  <si>
    <t>Kursi pelayanan (Kayu)</t>
  </si>
  <si>
    <t>BKK 2</t>
  </si>
  <si>
    <t>02/05/2008</t>
  </si>
  <si>
    <t>2 Buah</t>
  </si>
  <si>
    <t>Rak Buku</t>
  </si>
  <si>
    <t>10/10/2012</t>
  </si>
  <si>
    <t>2 buah</t>
  </si>
  <si>
    <t>almari kaca</t>
  </si>
  <si>
    <t>n</t>
  </si>
  <si>
    <t>almari kayu</t>
  </si>
  <si>
    <t>BKK 5</t>
  </si>
  <si>
    <t>01/05/2002</t>
  </si>
  <si>
    <t>B, KB</t>
  </si>
  <si>
    <t>7 buah</t>
  </si>
  <si>
    <t>o</t>
  </si>
  <si>
    <t>Rak TV</t>
  </si>
  <si>
    <t>BKK2</t>
  </si>
  <si>
    <t>20/03/2010</t>
  </si>
  <si>
    <t>R.Tamu</t>
  </si>
  <si>
    <t>p</t>
  </si>
  <si>
    <t>Tempat Sound system</t>
  </si>
  <si>
    <t>BKK 1</t>
  </si>
  <si>
    <t>02/07/2014</t>
  </si>
  <si>
    <t>q</t>
  </si>
  <si>
    <t>Kursi Tamu</t>
  </si>
  <si>
    <t>BKK 10</t>
  </si>
  <si>
    <t>12/04/2015</t>
  </si>
  <si>
    <t>R. Tamu</t>
  </si>
  <si>
    <t>r</t>
  </si>
  <si>
    <t>Filling Kabinet</t>
  </si>
  <si>
    <t>Alat-alat Rumah Tangga</t>
  </si>
  <si>
    <t>Peralatan Dapur</t>
  </si>
  <si>
    <t>1.3.2.07.01</t>
  </si>
  <si>
    <t>Kompor Gas</t>
  </si>
  <si>
    <t>12/02/2012</t>
  </si>
  <si>
    <t>Dapur</t>
  </si>
  <si>
    <t>Gelas</t>
  </si>
  <si>
    <t>BKK4</t>
  </si>
  <si>
    <t>25/02/2010</t>
  </si>
  <si>
    <t>Piring</t>
  </si>
  <si>
    <t>03/05/2009</t>
  </si>
  <si>
    <t>Tutup Gelas</t>
  </si>
  <si>
    <t>25/06/2008</t>
  </si>
  <si>
    <t>Termos</t>
  </si>
  <si>
    <t>12/05/2014</t>
  </si>
  <si>
    <t>Rak piring</t>
  </si>
  <si>
    <t>03/04/2016</t>
  </si>
  <si>
    <t>Magic com</t>
  </si>
  <si>
    <t>08/11/2016</t>
  </si>
  <si>
    <t>Tembor</t>
  </si>
  <si>
    <t>13/04/2008</t>
  </si>
  <si>
    <t>alat-alat dapur</t>
  </si>
  <si>
    <t>Peralatan Kebersihan</t>
  </si>
  <si>
    <t>06/09/201</t>
  </si>
  <si>
    <t>1.3.2.07.02</t>
  </si>
  <si>
    <t>TV</t>
  </si>
  <si>
    <t>BKK 21</t>
  </si>
  <si>
    <t>14/04/2016</t>
  </si>
  <si>
    <t>1.3.2.07.04</t>
  </si>
  <si>
    <t>B, RB</t>
  </si>
  <si>
    <t>Pelayanan, R.Tamu</t>
  </si>
  <si>
    <t>Kipas angin</t>
  </si>
  <si>
    <t>BKK3</t>
  </si>
  <si>
    <t>03/02/2015</t>
  </si>
  <si>
    <t>pelayanan</t>
  </si>
  <si>
    <t>Tikar</t>
  </si>
  <si>
    <t>1.3.2.07.05</t>
  </si>
  <si>
    <t>Dispenser</t>
  </si>
  <si>
    <t>20/05/2013</t>
  </si>
  <si>
    <t>KB</t>
  </si>
  <si>
    <t>III</t>
  </si>
  <si>
    <t>GEDUNG DAN BANGUNAN</t>
  </si>
  <si>
    <t>Gedung Kantor Balai desa</t>
  </si>
  <si>
    <t>1.3.3.01.02</t>
  </si>
  <si>
    <t>Los Pasar Desa</t>
  </si>
  <si>
    <t>APBDes</t>
  </si>
  <si>
    <t>20/03/2000</t>
  </si>
  <si>
    <t>1.3.3.07.03</t>
  </si>
  <si>
    <t>30/12/2014</t>
  </si>
  <si>
    <t>Kios Desa</t>
  </si>
  <si>
    <t>28/12/2015</t>
  </si>
  <si>
    <t>1.3.3.07.04</t>
  </si>
  <si>
    <t>Susukan</t>
  </si>
  <si>
    <t>30/12/2016</t>
  </si>
  <si>
    <t>hibah</t>
  </si>
  <si>
    <t>18/02/2019</t>
  </si>
  <si>
    <t>KUD</t>
  </si>
  <si>
    <t>Pos ronda</t>
  </si>
  <si>
    <t>HIBAH</t>
  </si>
  <si>
    <t>13/10/2015</t>
  </si>
  <si>
    <t>1.3.3.07.07</t>
  </si>
  <si>
    <t>Pagar permanen</t>
  </si>
  <si>
    <t>1.3.3.07.01</t>
  </si>
  <si>
    <t>Petoyan</t>
  </si>
  <si>
    <t>Rabat Beton</t>
  </si>
  <si>
    <t>1.3.3.07.09</t>
  </si>
  <si>
    <t>Blado</t>
  </si>
  <si>
    <t>Nlgegok</t>
  </si>
  <si>
    <t xml:space="preserve">  Rabat Beton</t>
  </si>
  <si>
    <t>Petoyan, Nglegok, Susukan, Ngepal</t>
  </si>
  <si>
    <t>Gading</t>
  </si>
  <si>
    <t>Tompak, susukan</t>
  </si>
  <si>
    <t>Ploso</t>
  </si>
  <si>
    <t>Nglegok</t>
  </si>
  <si>
    <t>Tompak</t>
  </si>
  <si>
    <t>28/12/2017</t>
  </si>
  <si>
    <t>28/12/2018</t>
  </si>
  <si>
    <t>Ploso, gading</t>
  </si>
  <si>
    <t>Dispar DIY</t>
  </si>
  <si>
    <t>06/01/2020</t>
  </si>
  <si>
    <t>Ploso,Susukan , Nglegok</t>
  </si>
  <si>
    <t>Balai Desa</t>
  </si>
  <si>
    <t>Paving Blok</t>
  </si>
  <si>
    <t>1.3.3.07.10</t>
  </si>
  <si>
    <t>Mushola</t>
  </si>
  <si>
    <t>1.3.3.07.11</t>
  </si>
  <si>
    <t>2016&amp;2017</t>
  </si>
  <si>
    <t>IV</t>
  </si>
  <si>
    <t>JALAN, JARINGAN, DAN INSTALASI</t>
  </si>
  <si>
    <t xml:space="preserve">Jalan Desa </t>
  </si>
  <si>
    <t>Jalan Usaha Tani</t>
  </si>
  <si>
    <t>1.3.4.01.01</t>
  </si>
  <si>
    <t>Jamurpolo</t>
  </si>
  <si>
    <t>Ploso, Blado</t>
  </si>
  <si>
    <t>Jalan Permukiman</t>
  </si>
  <si>
    <t>1.3.4.01.02</t>
  </si>
  <si>
    <t>Jalan Desa Lainnya</t>
  </si>
  <si>
    <t>1.3.4.01.03</t>
  </si>
  <si>
    <t>Aspal Gading</t>
  </si>
  <si>
    <t>Aspal Susukan</t>
  </si>
  <si>
    <t>Talud</t>
  </si>
  <si>
    <t>1.3.4.01.04</t>
  </si>
  <si>
    <t>Wonoboyo</t>
  </si>
  <si>
    <t>Towati</t>
  </si>
  <si>
    <t>Drainase</t>
  </si>
  <si>
    <t>1.3.4.01.05</t>
  </si>
  <si>
    <t>Nglegok, Blado</t>
  </si>
  <si>
    <t>Blado, Ploso</t>
  </si>
  <si>
    <t>Blado, tompak</t>
  </si>
  <si>
    <t>Jaringan air</t>
  </si>
  <si>
    <t>Bangket telaga</t>
  </si>
  <si>
    <t>1.3.4.03.02</t>
  </si>
  <si>
    <t>Bak Penampungan Air</t>
  </si>
  <si>
    <t>1.3.4.03.07</t>
  </si>
  <si>
    <t>Bendungan</t>
  </si>
  <si>
    <t>saluran irigasi</t>
  </si>
  <si>
    <t>Pipanisasi</t>
  </si>
  <si>
    <t xml:space="preserve">  HIBAH</t>
  </si>
  <si>
    <t>1.3.4.03.11</t>
  </si>
  <si>
    <t>Penerangan jalan, taman, dan lingkungan</t>
  </si>
  <si>
    <t>a. alat penerangan jalan</t>
  </si>
  <si>
    <t>1.3.4.04.01</t>
  </si>
  <si>
    <t>b. alat penerangan jalan</t>
  </si>
  <si>
    <t>V</t>
  </si>
  <si>
    <t>ASET TETAP LAINNYA</t>
  </si>
  <si>
    <t>Kotak suara</t>
  </si>
  <si>
    <t>VII</t>
  </si>
  <si>
    <t>KONSTRUKSI DALAM PENGERJAAN</t>
  </si>
  <si>
    <t>Total Nilai Aset Tetap per 31 Desember 2019</t>
  </si>
  <si>
    <t>Giritirto, 3 Januari 2020</t>
  </si>
  <si>
    <t>HARYONO, SH</t>
  </si>
  <si>
    <t>Lampiran Peraturan Desa</t>
  </si>
  <si>
    <t>No 02 Tahun 2020</t>
  </si>
  <si>
    <t>LAPORAN REALISASI KEGIATAN</t>
  </si>
  <si>
    <t>PERIODE 01 JANUARI - 31 DESEMBER 2019</t>
  </si>
  <si>
    <t>TAHUN ANGGARAN 2019</t>
  </si>
  <si>
    <t>DESA</t>
  </si>
  <si>
    <t>: GIRITIRTO</t>
  </si>
  <si>
    <t>KECAMATAN</t>
  </si>
  <si>
    <t>: PURWOSARI</t>
  </si>
  <si>
    <t>KABUPATEN</t>
  </si>
  <si>
    <t>: GUNUNGKIDUL</t>
  </si>
  <si>
    <t>PROVINSI</t>
  </si>
  <si>
    <t>: DIY</t>
  </si>
  <si>
    <t>KODE REKENING</t>
  </si>
  <si>
    <t>PROGRAM / KEGIATAN</t>
  </si>
  <si>
    <t>OUTPUT</t>
  </si>
  <si>
    <t>SUMBER DANA</t>
  </si>
  <si>
    <t>RENCANA</t>
  </si>
  <si>
    <t>REALISASI</t>
  </si>
  <si>
    <t>Dana Desa (Rp)</t>
  </si>
  <si>
    <t>Alokasi Dana Desa (Rp)</t>
  </si>
  <si>
    <t>Lain-Lain (Rp)</t>
  </si>
  <si>
    <t>Bentuk Lain</t>
  </si>
  <si>
    <t>Vol</t>
  </si>
  <si>
    <t>Satuan</t>
  </si>
  <si>
    <t>REALISASI BULAN INI (RP)</t>
  </si>
  <si>
    <t>REALISASI BULAN LALU (RP)</t>
  </si>
  <si>
    <t>Capaian</t>
  </si>
  <si>
    <t>BELANJA</t>
  </si>
  <si>
    <t>BIDANG PENYELENGGARAN PEMERINTAHAN DESA</t>
  </si>
  <si>
    <t xml:space="preserve">Penyelenggaran Belanja Siltap, Tunjangan dan Operasional Pemerintahan Desa
</t>
  </si>
  <si>
    <t>1.01.01</t>
  </si>
  <si>
    <t>Penyediaan Penghasilan Tetap dan Tunjangan Kepala Desa</t>
  </si>
  <si>
    <t>Terpenuhinya Kesejahteraan Perangkat Desa</t>
  </si>
  <si>
    <t>ob</t>
  </si>
  <si>
    <t>5.1.1</t>
  </si>
  <si>
    <t>Penghasilan Tetap dan Tunjangan Kepala Desa</t>
  </si>
  <si>
    <t>5.1.1.01</t>
  </si>
  <si>
    <t>Penghasilan Tetap Kepala Desa</t>
  </si>
  <si>
    <t>5.1.1.02</t>
  </si>
  <si>
    <t>Tunjangan Kepala Desa</t>
  </si>
  <si>
    <t>1.01.02</t>
  </si>
  <si>
    <t>Penyediaan Penghasilan Tetap dan Tunjangan Perangkat Desa</t>
  </si>
  <si>
    <t>5.1.2</t>
  </si>
  <si>
    <t>Penghasilan Tetap dan Tunjangan Perangkat Desa</t>
  </si>
  <si>
    <t>5.1.2.01</t>
  </si>
  <si>
    <t>Penghasilan Tetap Perangkat Desa</t>
  </si>
  <si>
    <t>5.1.2.02</t>
  </si>
  <si>
    <t>Tunjangan Perangkat Desa</t>
  </si>
  <si>
    <t>1.01.03</t>
  </si>
  <si>
    <t>Penyediaan Jaminan Sosial bagi Kepala Desa dan Perangkat Desa</t>
  </si>
  <si>
    <t>Terpenuhinya Kesehatan Perangkat Desa</t>
  </si>
  <si>
    <t xml:space="preserve">ob </t>
  </si>
  <si>
    <t>5.1.3</t>
  </si>
  <si>
    <t>Jaminan Sosial Kepala Desa dan Perangkat Desa</t>
  </si>
  <si>
    <t>5.1.3.01</t>
  </si>
  <si>
    <t>Jaminan Kesehatan Kepala Desa</t>
  </si>
  <si>
    <t>5.1.3.02</t>
  </si>
  <si>
    <t>Jaminan Kesehatan Perangkat Desa</t>
  </si>
  <si>
    <t>1.01.04</t>
  </si>
  <si>
    <t xml:space="preserve">Penyediaan Operasional Pemerintah Desa (ATK, Honor PKPKD dan PPKD dll)
</t>
  </si>
  <si>
    <t>Berjalannya Kegiatan Operasional Pemdes</t>
  </si>
  <si>
    <t>ls</t>
  </si>
  <si>
    <t>5.2.1</t>
  </si>
  <si>
    <t>Belanja Barang Perlengkapan</t>
  </si>
  <si>
    <t>5.2.1.01</t>
  </si>
  <si>
    <t>Belanja Alat Tulis Kantor dan Benda Pos</t>
  </si>
  <si>
    <t>5.2.1.03</t>
  </si>
  <si>
    <t>Belanja Perlengkapan Alat Rumah Tangga dan Bahan Kebersihan</t>
  </si>
  <si>
    <t>5.2.1.04</t>
  </si>
  <si>
    <t>Belanja Bahan Bakar Minyak/Gas/Isi Ulang Tabung Pemadam Kebakaran</t>
  </si>
  <si>
    <t>5.2.1.05</t>
  </si>
  <si>
    <t>Belanja Barang Cetak dan Penggandaan</t>
  </si>
  <si>
    <t>5.2.1.06</t>
  </si>
  <si>
    <t>Belanja Barang Konsumsi (Makan/Minum)</t>
  </si>
  <si>
    <t>5.2.1.99</t>
  </si>
  <si>
    <t>Belanja Barang Perlengkapan Lainnya</t>
  </si>
  <si>
    <t>5.2.2</t>
  </si>
  <si>
    <t>Belanja Jasa Honorarium</t>
  </si>
  <si>
    <t>5.2.2.99</t>
  </si>
  <si>
    <t>Belanja Jasa Honorarium Lainnya</t>
  </si>
  <si>
    <t>5.2.3</t>
  </si>
  <si>
    <t>Belanja Perjalanan Dinas</t>
  </si>
  <si>
    <t>5.2.3.01</t>
  </si>
  <si>
    <t>Belanja Perjalanan Dinas Dalam Kabupaten/Kota</t>
  </si>
  <si>
    <t>5.2.3.02</t>
  </si>
  <si>
    <t>Belanja Perjalanan Dinas Luar Kabupaten/Kota</t>
  </si>
  <si>
    <t>5.2.5</t>
  </si>
  <si>
    <t>Belanja Operasional Perkantoran</t>
  </si>
  <si>
    <t>5.2.5.01</t>
  </si>
  <si>
    <t>Belanja Jasa Langganan Listrik</t>
  </si>
  <si>
    <t>5.2.5.03</t>
  </si>
  <si>
    <t>Belanja Jasa Langganan Majalah/Surat Kabar</t>
  </si>
  <si>
    <t>1.01.05</t>
  </si>
  <si>
    <t>Penyediaan Tunjangan BPD</t>
  </si>
  <si>
    <t>Terpenuhinya Kesejahteraan Anggota BPD</t>
  </si>
  <si>
    <t>5.1.4</t>
  </si>
  <si>
    <t>5.1.4.01</t>
  </si>
  <si>
    <t>Tunjangan Kedudukan BPD</t>
  </si>
  <si>
    <t>5.1.4.02</t>
  </si>
  <si>
    <t>Tunjangan Kinerja BPD</t>
  </si>
  <si>
    <t>1.01.06</t>
  </si>
  <si>
    <t xml:space="preserve">Penyediaan Operasional BPD (rapat, ATK, Makan Minum, Pakaian Seragam,Listrik dll)
</t>
  </si>
  <si>
    <t>Berjalannya Kegiatan Kelembagaan Desa</t>
  </si>
  <si>
    <t>Cetak Penggandaan</t>
  </si>
  <si>
    <t>1.01.07</t>
  </si>
  <si>
    <t>Penyediaan Insentif/Operasional RT/RW</t>
  </si>
  <si>
    <t>Berjalannya Kegiatan RT dan RW</t>
  </si>
  <si>
    <t>5.2.2.03</t>
  </si>
  <si>
    <t>Belanja Jasa Honorarium/Insentif Pelayanan Desa</t>
  </si>
  <si>
    <t>1.01.99</t>
  </si>
  <si>
    <t>Lain-lain Sub Bidang Siltap dan Operasional Pemerintahan Desa</t>
  </si>
  <si>
    <t>Terpenuhinya Honor Mandor Pasar</t>
  </si>
  <si>
    <t>5.2.2.05</t>
  </si>
  <si>
    <t>Belanja Jasa Honorarium Petugas</t>
  </si>
  <si>
    <t>Penyediaan Sarana Prasarana Pemerintahan Desa</t>
  </si>
  <si>
    <t>1.02.01</t>
  </si>
  <si>
    <t>Penyediaan Sarana (Aset Tetap) Perkantoran/Pemerintahan</t>
  </si>
  <si>
    <t>Tersedianya Prasarana Kantor</t>
  </si>
  <si>
    <t>1.02.02</t>
  </si>
  <si>
    <t>Pemeliharaan Gedung/Prasarana Kantor Desa</t>
  </si>
  <si>
    <t>Terawatnya Gedung Desa dengan Baik</t>
  </si>
  <si>
    <t>5.2.1.02</t>
  </si>
  <si>
    <t>Belanja Perlengkapan Alat-alat Listrik</t>
  </si>
  <si>
    <t>1.02.90</t>
  </si>
  <si>
    <t>Pengadaan peralatan kerja</t>
  </si>
  <si>
    <t>Fasilitas Kantor yang baik</t>
  </si>
  <si>
    <t>5.3.2</t>
  </si>
  <si>
    <t>Belanja Modal Pengadaan Peralatan, Mesin dan Alat Berat</t>
  </si>
  <si>
    <t>5.3.2.99</t>
  </si>
  <si>
    <t>Belanja Modal Peralatan, Mesin dan Alat Berat Lainnya</t>
  </si>
  <si>
    <t>1.02.91</t>
  </si>
  <si>
    <t>Pengadaan mebeleur</t>
  </si>
  <si>
    <t>Tempat Kerja yang baik</t>
  </si>
  <si>
    <t>5.3.9</t>
  </si>
  <si>
    <t>Belanja Modal Lainnya</t>
  </si>
  <si>
    <t>5.3.9.99</t>
  </si>
  <si>
    <t>1.02.94</t>
  </si>
  <si>
    <t>Rehabilitasi/pemeliharaan kendaraan dinas/operasional</t>
  </si>
  <si>
    <t>Terpeliharanya Kendaraan Dinas</t>
  </si>
  <si>
    <t>5.2.5.07</t>
  </si>
  <si>
    <t>Belanja Jasa Perpanjangan Ijin/Pajak</t>
  </si>
  <si>
    <t>5.2.6</t>
  </si>
  <si>
    <t>5.2.6.02</t>
  </si>
  <si>
    <t>Belanja Pemeliharaan Kendaraan Bermotor</t>
  </si>
  <si>
    <t>1.02.95</t>
  </si>
  <si>
    <t>Penyediaan jasa perbaikan/servis peralatan kerja</t>
  </si>
  <si>
    <t>Terpeliharanya Peralatan kantor</t>
  </si>
  <si>
    <t>5.2.6.03</t>
  </si>
  <si>
    <t>Belanja Pemeliharaan Peralatan</t>
  </si>
  <si>
    <t>1.02.96</t>
  </si>
  <si>
    <t>Pengadaan mesin/kartu absensi</t>
  </si>
  <si>
    <t>√</t>
  </si>
  <si>
    <t xml:space="preserve">Pengelolaan Administrasi Kependudukan, Pencatatan Sipil, Statistik dan Kearsipan
</t>
  </si>
  <si>
    <t>1.03.02</t>
  </si>
  <si>
    <t>Penyusunan, Pendataan, dan Pemutakhiran Profil Desa **)</t>
  </si>
  <si>
    <t>Terupdate nya Data Profil Desa</t>
  </si>
  <si>
    <t>1.03.03</t>
  </si>
  <si>
    <t>Pengelolaan Adminstrasi dan Kearsipan Pemerintahan Desa</t>
  </si>
  <si>
    <t>Tertatanya Administrasi Kearsipan desa</t>
  </si>
  <si>
    <t>5.2.2.01</t>
  </si>
  <si>
    <t>Belanja Jasa Honorarium Tim Pelaksana Kegiatan</t>
  </si>
  <si>
    <t>1.03.90</t>
  </si>
  <si>
    <t>Penyusunan monografi desa</t>
  </si>
  <si>
    <t>Data Monografi Desa</t>
  </si>
  <si>
    <t xml:space="preserve">Penyelenggaraan Tata Praja Pemerintahan, Perencanaan, Keuangan dan Pelaporan
</t>
  </si>
  <si>
    <t>1.04.01</t>
  </si>
  <si>
    <t xml:space="preserve">Penyelenggaraan Musyawarah Perencanaan Desa/Pembahasan APBDes Reguler)
</t>
  </si>
  <si>
    <t>Dokumen perencanaan yang baik</t>
  </si>
  <si>
    <t>5.2.2.04</t>
  </si>
  <si>
    <t>Belanja Jasa Honorarium Tenaga Ahli/Profesi/Konsultan/Narasumber</t>
  </si>
  <si>
    <t>1.04.03</t>
  </si>
  <si>
    <t>Penyusunan Dokumen Perencanaan Desa (RPJMDesa/RKPDesa dll)</t>
  </si>
  <si>
    <t>Dokumen RKP Desa</t>
  </si>
  <si>
    <t>1.04.04</t>
  </si>
  <si>
    <t xml:space="preserve">Penyusunan Dokumen Keuangan Desa (APBDes, APBDes Perubahan, LPJ dll)
</t>
  </si>
  <si>
    <t>Perdes APBDesa</t>
  </si>
  <si>
    <t>1.04.05</t>
  </si>
  <si>
    <t>Pengelolaan Administrasi/ Inventarisasi/Penilaian Aset Desa</t>
  </si>
  <si>
    <t>Dokumen Administrasi Desa</t>
  </si>
  <si>
    <t>1.04.06</t>
  </si>
  <si>
    <t xml:space="preserve">Penyusunan Kebijakan Desa (Perdes/Perkades selain
Perencanaan/Keuangan)
</t>
  </si>
  <si>
    <t>Terarsipnya Dokumen Peraturan Desa</t>
  </si>
  <si>
    <t>1.04.07</t>
  </si>
  <si>
    <t xml:space="preserve">Penyusunan Laporan Kepala Desa, LPPDesa dan Informasi Kepada Masyarakat
</t>
  </si>
  <si>
    <t>Laporan LPJ</t>
  </si>
  <si>
    <t>5.2.1.08</t>
  </si>
  <si>
    <t>Belanja Bendera/Umbul-umbul/Spanduk</t>
  </si>
  <si>
    <t>1.04.08</t>
  </si>
  <si>
    <t>Pengembangan Sistem Informasi Desa</t>
  </si>
  <si>
    <t>Pengelolaan Web Desa</t>
  </si>
  <si>
    <t>5.2.2.02</t>
  </si>
  <si>
    <t>Belanja Jasa Honorarium Pembantu Tugas Umum Desa/Operator</t>
  </si>
  <si>
    <t>1.04.10</t>
  </si>
  <si>
    <t xml:space="preserve">Dukungan &amp; Sosialisasi Pelaksanaan Pilkades, Pemilihan Ka. Kewilayahan&amp; BPD
</t>
  </si>
  <si>
    <t>Terpilihnya Kepala Desa</t>
  </si>
  <si>
    <t>5.2.4</t>
  </si>
  <si>
    <t>Belanja Jasa Sewa</t>
  </si>
  <si>
    <t>5.2.4.02</t>
  </si>
  <si>
    <t>Belanja Jasa Sewa Peralatan/Perlengkapan</t>
  </si>
  <si>
    <t>5.2.4.03</t>
  </si>
  <si>
    <t>Belanja Jasa Sewa Sarana Mobilitas</t>
  </si>
  <si>
    <t>1.04.11</t>
  </si>
  <si>
    <t xml:space="preserve">Penyelenggaran Lomba antar Kewilayahan &amp; Pengiriman Kontingen dlm Lomdes
</t>
  </si>
  <si>
    <t>Terselenggaranya lomba padukuhan sekecamatan</t>
  </si>
  <si>
    <t>1.04.90</t>
  </si>
  <si>
    <t>Penyusunan laporan keuangan bulanan/SPJ dan semesteran</t>
  </si>
  <si>
    <t>Tersusunnya laporan keuangan dan SPJ</t>
  </si>
  <si>
    <t>1.04.92</t>
  </si>
  <si>
    <t>Penghargaan purna tugas bagi aparatur pemerintahan desa</t>
  </si>
  <si>
    <t>Terlaksananya penghargaan purna tugas kepala desa</t>
  </si>
  <si>
    <t>1.04.96</t>
  </si>
  <si>
    <t>Monitoring dan evaluasi kegiatan pembangunan</t>
  </si>
  <si>
    <t>Terlaksananya monitoring pembangunan desa</t>
  </si>
  <si>
    <t>1.05.03</t>
  </si>
  <si>
    <t>Fasilitasi Sertifikasi Tanah untuk Masyarakat Miskin</t>
  </si>
  <si>
    <t>Tersertifikatnya tanah milik warga</t>
  </si>
  <si>
    <t>1.05.94</t>
  </si>
  <si>
    <t>Intensifikasi pemungutan pajak daerah /PBB</t>
  </si>
  <si>
    <t>Terbayarnya Pajak PBB</t>
  </si>
  <si>
    <t>5.2.5.99</t>
  </si>
  <si>
    <t>Belanja Operasional Perkantoran lainnya</t>
  </si>
  <si>
    <t>BIDANG PELAKSANAAN PEMBANGUNAN DESA</t>
  </si>
  <si>
    <t>2.01.02</t>
  </si>
  <si>
    <t>Dukungan Penyelenggaran PAUD (APE, Sarana PAUD dst)</t>
  </si>
  <si>
    <t>Terdanainya penyelenggaraan PAUD TK</t>
  </si>
  <si>
    <t>2.02.02</t>
  </si>
  <si>
    <t>Penyelenggaraan Posyandu (Mkn Tambahan, Kls Bumil, Lamsia, Insentif)</t>
  </si>
  <si>
    <t>Terlaksananya kegiatan POSYANDU</t>
  </si>
  <si>
    <t>2.02.04</t>
  </si>
  <si>
    <t>Penyelenggaraan Desa Siaga Kesehatan</t>
  </si>
  <si>
    <t>Terlaksananya kegiatan Desa Siaga</t>
  </si>
  <si>
    <t>2.02.94</t>
  </si>
  <si>
    <t>Pemberian makanan tambahan untuk balita/siswa  PAUD</t>
  </si>
  <si>
    <t>Terpenuhinya Gizi Balita/siswa PAUD</t>
  </si>
  <si>
    <t>or</t>
  </si>
  <si>
    <t>5.2.7</t>
  </si>
  <si>
    <t>Belanja Barang dan Jasa yang Diserahkan kepada Masyarakat</t>
  </si>
  <si>
    <t>5.2.7.99</t>
  </si>
  <si>
    <t>Belanja Barang untuk Diserahkan kepada Masyarakat Lainnya</t>
  </si>
  <si>
    <t>2.02.98</t>
  </si>
  <si>
    <t>Insentif kader kesehatan/KB</t>
  </si>
  <si>
    <t>Terdanainya honor Kader</t>
  </si>
  <si>
    <t>Sub Bidang Pekerjaan Umum dan Penataan Ruang</t>
  </si>
  <si>
    <t>2.03.10</t>
  </si>
  <si>
    <t>Pembangunan/Rehabilitas/Peningkatan/Pengerasan Jalan Desa **)</t>
  </si>
  <si>
    <t>Terpenuhinya Pembangunan Jalan Desa</t>
  </si>
  <si>
    <t>5.3.5</t>
  </si>
  <si>
    <t>Belanja Modal Jalan/Prasarana Jalan</t>
  </si>
  <si>
    <t>5.3.5.01</t>
  </si>
  <si>
    <t>Belanja Modal Jalan - Honor Tim Pelaksana Kegiatan</t>
  </si>
  <si>
    <t>5.3.5.02</t>
  </si>
  <si>
    <t>Belanja Modal Jalan - Upah Tenaga Kerja</t>
  </si>
  <si>
    <t>5.3.5.03</t>
  </si>
  <si>
    <t>Belanja Modal Jalan - Bahan Baku/Material</t>
  </si>
  <si>
    <t>5.3.5.04</t>
  </si>
  <si>
    <t>Belanja Modal Jalan - Sewa Peralan</t>
  </si>
  <si>
    <t>2.03.12</t>
  </si>
  <si>
    <t>Pembangunan/Rehabilitasi/Peningkatan/Pengerasan Jalan Usaha Tani **)</t>
  </si>
  <si>
    <t>Terbangunnya pembangunan JUT</t>
  </si>
  <si>
    <t>2.03.14</t>
  </si>
  <si>
    <t xml:space="preserve">Pembangunan/Rehabilitasi/Peningkatan Prasarana Jalan Desa (Gorong,selokan dll)
</t>
  </si>
  <si>
    <t>Terbangunnya Drainase dengan baik</t>
  </si>
  <si>
    <t>5.3.7</t>
  </si>
  <si>
    <t>Belanja Modal Irigasi/Embung/Drainase/Air Limbah/Persampahan</t>
  </si>
  <si>
    <t>5.3.7.02</t>
  </si>
  <si>
    <t>Belanja Modal Irigasi/Embung/Drainase/dll - Upah Tenaga Kerja</t>
  </si>
  <si>
    <t>5.3.7.03</t>
  </si>
  <si>
    <t>Belanja Modal Irigasi/Embung/Drainase/dll - Bahan Baku/Material</t>
  </si>
  <si>
    <t>Pembangunan/Rehabilitasi/Peningkatan Embung Desa</t>
  </si>
  <si>
    <t>Belanja Upah</t>
  </si>
  <si>
    <t>Belanja bahan baku</t>
  </si>
  <si>
    <t>2.03.99</t>
  </si>
  <si>
    <t>Lain-lain Kegiatan Sub Bidang Pekerjaan Umum dan Tata Ruang</t>
  </si>
  <si>
    <t>Terbangunnya Bendungan Penanggulangan Banjir</t>
  </si>
  <si>
    <t>5.3.7.01</t>
  </si>
  <si>
    <t>Belanja Modal Irigasi/Embung/Drainase/dll - Honor Tim Pelaksana Kegiatan</t>
  </si>
  <si>
    <t>2.04.01</t>
  </si>
  <si>
    <t xml:space="preserve">Dukungan Pelaksanaan Program Pembangunan/Rehab Rumah Tidak Layak Huni GAKIN
</t>
  </si>
  <si>
    <t>Lantainisasi RTLH</t>
  </si>
  <si>
    <t>unit</t>
  </si>
  <si>
    <t>2.04.07</t>
  </si>
  <si>
    <t xml:space="preserve">Pemeliharaan Fasilitas Pengelolaan Sampah Desa (Penampungan,Bank Sampah, dll)
</t>
  </si>
  <si>
    <t>2.04.12</t>
  </si>
  <si>
    <t xml:space="preserve">Pembangunan/Rehabilitasi/Peningkatan Sambungan Air Bersih ke Rumah Tangga **)
</t>
  </si>
  <si>
    <t>Terbangunnya Jaringan air bersih</t>
  </si>
  <si>
    <t>5.3.4</t>
  </si>
  <si>
    <t>Belanja Modal Gedung, Bangunan dan Taman</t>
  </si>
  <si>
    <t>5.3.4.01</t>
  </si>
  <si>
    <t>Belanja Modal Gedung, Bangunan, Taman - Honor Pelaksana Kegiatan</t>
  </si>
  <si>
    <t>5.3.4.02</t>
  </si>
  <si>
    <t>Belanja Modal Gedung, Bangunan, Taman - Upah Tenaga Kerja</t>
  </si>
  <si>
    <t>5.3.4.03</t>
  </si>
  <si>
    <t>Belanja Modal Gedung, Bangunan, Taman - Bahan Baku/Material</t>
  </si>
  <si>
    <t>Sub Bidang Perhubungan, Komunikasi dan Informatika</t>
  </si>
  <si>
    <t>2.06.02</t>
  </si>
  <si>
    <t>Penyelenggaraan Informasi Publik Desa (Poster, Baliho Dll)</t>
  </si>
  <si>
    <t>Informasi Publik yang transparan</t>
  </si>
  <si>
    <t>2.06.03</t>
  </si>
  <si>
    <t xml:space="preserve">Pembuatan dan Pengelolaan Jaringan/Instalasi Komunikasi dan Informasi Lokal Desa
</t>
  </si>
  <si>
    <t>5.3.8</t>
  </si>
  <si>
    <t>Belanja Modal Jaringan/Instalasi</t>
  </si>
  <si>
    <t>5.3.8.03</t>
  </si>
  <si>
    <t>Belanja Modal Jaringan/Instalasi - Bahan Baku/Material</t>
  </si>
  <si>
    <t>BIDANG PEMBINAAN KEMASYARAKATAN</t>
  </si>
  <si>
    <t>3.02.01</t>
  </si>
  <si>
    <t>Pembinaan Group Kesenian dan Kebudayaan Tingkat Desa</t>
  </si>
  <si>
    <t>Terbinanya grup kesenian tingk padukuhan</t>
  </si>
  <si>
    <t>3.02.02</t>
  </si>
  <si>
    <t xml:space="preserve">Pengiriman Kontingen Group Kesenian &amp; Kebudayaan (Wakil Desa tkt. Kec/Kab/Kot)
</t>
  </si>
  <si>
    <t>Terdanainya Kontingen Kesenian</t>
  </si>
  <si>
    <t>3.02.03</t>
  </si>
  <si>
    <t xml:space="preserve">Penyelenggaran Festival Kesenian, Adat/Kebudayaan, dan Kegamaan (HUT RI, Raya Keagamaan dll)
</t>
  </si>
  <si>
    <t>Terselenggaranya Kegiatan adat dan HUT</t>
  </si>
  <si>
    <t>Pemberian stimulan kegiatan keagamaan</t>
  </si>
  <si>
    <t>Terlaksananya Kegiatan Keagamaan ditiap Padukuhan</t>
  </si>
  <si>
    <t>Sub Bidang Kepemudaan dan Olahraga</t>
  </si>
  <si>
    <t>3.03.01</t>
  </si>
  <si>
    <t xml:space="preserve">Pengiriman Kontingen Kepemudaan &amp; Olahraga Sebagai Wakil Desa tkt Kec/Kab/Kota
</t>
  </si>
  <si>
    <t>Terdanainya pengiriman tim gala desa</t>
  </si>
  <si>
    <t>3.03.05</t>
  </si>
  <si>
    <t xml:space="preserve">Pembangunan/Rehabilitasi/Peningkatan Sarana dan Prasarana Kepemudaan &amp; Olahraga Milik Desa
</t>
  </si>
  <si>
    <t>Peningkatan peralatan olahraga</t>
  </si>
  <si>
    <t>3.03.93</t>
  </si>
  <si>
    <t>Operasional Karang Taruna</t>
  </si>
  <si>
    <t>Berjalannya keg KT</t>
  </si>
  <si>
    <t>3.04.92</t>
  </si>
  <si>
    <t xml:space="preserve">Optimalisasi peran Tim Koordinasi Penanggulangan Kemiskinan Desa (TKPK Desa)
</t>
  </si>
  <si>
    <t>Terdatanya jumlah kemiskinan dan cara penaggulangannya</t>
  </si>
  <si>
    <t>3.04.95</t>
  </si>
  <si>
    <t>Operasional LPMD dan/atau LPMD</t>
  </si>
  <si>
    <t>Berjalannya keg LPMD</t>
  </si>
  <si>
    <t>3.04.96</t>
  </si>
  <si>
    <t>Operasional PKK</t>
  </si>
  <si>
    <t>Berjalannya keg PKK</t>
  </si>
  <si>
    <t>BIDANG PEMBERDAYAAN MASYARAKAT</t>
  </si>
  <si>
    <t>4.02.06</t>
  </si>
  <si>
    <t>Pembangunan Saluran Irigasi Tersier/Sederhana</t>
  </si>
  <si>
    <t>Normalisasi sungai untuk irigasi dan minum ternak</t>
  </si>
  <si>
    <t>5.3.7.04</t>
  </si>
  <si>
    <t>Belanja Modal Irigasi/Embung/Drainase/dll - Sewa Peralatan</t>
  </si>
  <si>
    <t>Sub Bidang Koperasi, Usaha Micro Kecil dan Menengah (UMKM)</t>
  </si>
  <si>
    <t>4.05.99</t>
  </si>
  <si>
    <t>Lain-lain Sub Bidang Koperasi, Usaha Micro Kecil dan Menengah (UMKM)</t>
  </si>
  <si>
    <t>Ketrampilan usaha kecil</t>
  </si>
  <si>
    <t>4.07.01</t>
  </si>
  <si>
    <t>Pemeliharaan Pasar Desa/Kios Milik Desa</t>
  </si>
  <si>
    <t>BIDANG PENANGGULANGAN BENCANA, DARURAT DAN MENDESAK DESA</t>
  </si>
  <si>
    <t>5.01.01</t>
  </si>
  <si>
    <t>Kegiatan Penanggulanan Bencana</t>
  </si>
  <si>
    <t>Penanggulangan Bencana</t>
  </si>
  <si>
    <t>Belanja Tidak Terduga</t>
  </si>
  <si>
    <t>5.4.1</t>
  </si>
  <si>
    <t>5.4.1.01</t>
  </si>
  <si>
    <t>JUMLAH BELANJA</t>
  </si>
  <si>
    <t>Mengetahui :</t>
  </si>
  <si>
    <t>Giritirto, Desember 2019</t>
  </si>
  <si>
    <t>Kepala Desa</t>
  </si>
  <si>
    <t>Bendahara Desa</t>
  </si>
  <si>
    <t>Printed by Siskeudes</t>
  </si>
  <si>
    <t>HENI DS</t>
  </si>
  <si>
    <t xml:space="preserve">LAPORAN REALISASI APB DESA </t>
  </si>
  <si>
    <t>KECAMATAN PURWOSARI</t>
  </si>
  <si>
    <t>KABUPATEN GUNUNGKIDUL</t>
  </si>
  <si>
    <t>Ref</t>
  </si>
  <si>
    <t>(Lebih)/kurang</t>
  </si>
  <si>
    <t>PENDAPATAN</t>
  </si>
  <si>
    <t xml:space="preserve">   Pendapatan Asli Desa</t>
  </si>
  <si>
    <t>C2</t>
  </si>
  <si>
    <t xml:space="preserve">   Pendapatan Transfer</t>
  </si>
  <si>
    <t xml:space="preserve">        Dana Desa</t>
  </si>
  <si>
    <t>C3</t>
  </si>
  <si>
    <t xml:space="preserve">        Bagian dari hasil pajak dan Retribusi Daerah</t>
  </si>
  <si>
    <t>C4</t>
  </si>
  <si>
    <t xml:space="preserve">        Alokasi Dana Desa</t>
  </si>
  <si>
    <t>C5</t>
  </si>
  <si>
    <t xml:space="preserve">        Bantuan Keuangan Provinsi</t>
  </si>
  <si>
    <t>C6</t>
  </si>
  <si>
    <t xml:space="preserve">        Bantuan Keuangan Kabupaten</t>
  </si>
  <si>
    <t>C7</t>
  </si>
  <si>
    <t xml:space="preserve">   Pendapatan Lain </t>
  </si>
  <si>
    <t>C8</t>
  </si>
  <si>
    <t>JUMLAH PENDAPATAN</t>
  </si>
  <si>
    <t xml:space="preserve">   Bidang Penyelenggaraan Pemerintah Desa</t>
  </si>
  <si>
    <t>C9 dan C15</t>
  </si>
  <si>
    <t xml:space="preserve">   Bidang Pelaksanaan Pembangunan Desa</t>
  </si>
  <si>
    <t>C10 dan C15</t>
  </si>
  <si>
    <t xml:space="preserve">   Bidang Pembinaan Kemasyaratan Desa</t>
  </si>
  <si>
    <t>C11 dan C15</t>
  </si>
  <si>
    <t xml:space="preserve">   Bidang Pemberdayaan Masyarakat Desa</t>
  </si>
  <si>
    <t>C12 dan C15</t>
  </si>
  <si>
    <t xml:space="preserve">   Bidang Penanggulangan Bencana, Darurat dan</t>
  </si>
  <si>
    <t>C13 dan C15</t>
  </si>
  <si>
    <t xml:space="preserve">   Mendesak Desa</t>
  </si>
  <si>
    <t>SURPLUS/(DEFISIT)</t>
  </si>
  <si>
    <t>PEMBIAYAAN</t>
  </si>
  <si>
    <t>C16</t>
  </si>
  <si>
    <t xml:space="preserve">   Penerimaan Pembiayaan</t>
  </si>
  <si>
    <t xml:space="preserve">   Pengeluaran Pembiayaan</t>
  </si>
  <si>
    <t>SELISIH PEMBIAYAAN</t>
  </si>
  <si>
    <t>SILPA TAHUN BERJALAN</t>
  </si>
</sst>
</file>

<file path=xl/styles.xml><?xml version="1.0" encoding="utf-8"?>
<styleSheet xmlns="http://schemas.openxmlformats.org/spreadsheetml/2006/main">
  <numFmts count="9">
    <numFmt numFmtId="43" formatCode="_-* #,##0.00_-;\-* #,##0.00_-;_-* &quot;-&quot;??_-;_-@_-"/>
    <numFmt numFmtId="164" formatCode="_(* #,##0_);_(* \(#,##0\);_(* &quot;-&quot;_);_(@_)"/>
    <numFmt numFmtId="165" formatCode="_(* #,##0.00_);_(* \(#,##0.00\);_(* &quot;-&quot;??_);_(@_)"/>
    <numFmt numFmtId="166" formatCode="_-&quot;£&quot;* #,##0.00_-;\-&quot;£&quot;* #,##0.00_-;_-&quot;£&quot;* &quot;-&quot;??_-;_-@_-"/>
    <numFmt numFmtId="167" formatCode="_(&quot;Rp&quot;* #,##0_);_(&quot;Rp&quot;* \(#,##0\);_(&quot;Rp&quot;* &quot;-&quot;_);_(@_)"/>
    <numFmt numFmtId="168" formatCode="_([$Rp-421]* #,##0.00_);_([$Rp-421]* \(#,##0.00\);_([$Rp-421]* &quot;-&quot;??_);_(@_)"/>
    <numFmt numFmtId="169" formatCode="#,##0_ ;\-#,##0\ "/>
    <numFmt numFmtId="170" formatCode="#,##0.00;\(#,##0.00\)\ "/>
    <numFmt numFmtId="171" formatCode="_(* #,##0_);_(* \(#,##0\);_(* &quot;-&quot;??_);_(@_)"/>
  </numFmts>
  <fonts count="41">
    <font>
      <sz val="11"/>
      <color theme="1"/>
      <name val="Calibri"/>
      <family val="2"/>
      <scheme val="minor"/>
    </font>
    <font>
      <sz val="11"/>
      <color theme="1"/>
      <name val="Calibri"/>
      <family val="2"/>
      <scheme val="minor"/>
    </font>
    <font>
      <b/>
      <sz val="11"/>
      <color theme="1"/>
      <name val="Arial"/>
      <family val="2"/>
    </font>
    <font>
      <sz val="11"/>
      <color theme="1"/>
      <name val="Arial"/>
      <family val="2"/>
    </font>
    <font>
      <u/>
      <sz val="11"/>
      <color theme="1"/>
      <name val="Arial"/>
      <family val="2"/>
    </font>
    <font>
      <b/>
      <u/>
      <sz val="11"/>
      <color theme="1"/>
      <name val="Arial"/>
      <family val="2"/>
    </font>
    <font>
      <i/>
      <sz val="11"/>
      <color indexed="8"/>
      <name val="Arial"/>
      <family val="2"/>
    </font>
    <font>
      <b/>
      <sz val="11"/>
      <color theme="1"/>
      <name val="Bookman Old Style"/>
      <family val="1"/>
    </font>
    <font>
      <sz val="11"/>
      <color theme="1"/>
      <name val="Bookman Old Style"/>
      <family val="1"/>
    </font>
    <font>
      <b/>
      <sz val="14"/>
      <color theme="1"/>
      <name val="Bookman Old Style"/>
      <family val="1"/>
    </font>
    <font>
      <sz val="8"/>
      <color theme="1"/>
      <name val="Bookman Old Style"/>
      <family val="1"/>
    </font>
    <font>
      <b/>
      <sz val="12"/>
      <color theme="1"/>
      <name val="Bookman Old Style"/>
      <family val="1"/>
    </font>
    <font>
      <sz val="10"/>
      <color theme="1"/>
      <name val="Bookman Old Style"/>
      <family val="1"/>
    </font>
    <font>
      <sz val="12"/>
      <color theme="1"/>
      <name val="Bookman Old Style"/>
      <family val="1"/>
    </font>
    <font>
      <b/>
      <sz val="10"/>
      <color theme="1"/>
      <name val="Bookman Old Style"/>
      <family val="1"/>
    </font>
    <font>
      <sz val="11"/>
      <color theme="1"/>
      <name val="Times New Roman"/>
      <family val="1"/>
    </font>
    <font>
      <sz val="9"/>
      <color theme="1"/>
      <name val="Times New Roman"/>
      <family val="1"/>
    </font>
    <font>
      <b/>
      <sz val="12"/>
      <color theme="1"/>
      <name val="Times New Roman"/>
      <family val="1"/>
    </font>
    <font>
      <sz val="12"/>
      <color theme="1"/>
      <name val="Times New Roman"/>
      <family val="1"/>
    </font>
    <font>
      <b/>
      <sz val="9"/>
      <color theme="1"/>
      <name val="Times New Roman"/>
      <family val="1"/>
    </font>
    <font>
      <b/>
      <sz val="10"/>
      <color theme="1"/>
      <name val="Times New Roman"/>
      <family val="1"/>
    </font>
    <font>
      <sz val="10"/>
      <color theme="1"/>
      <name val="Times New Roman"/>
      <family val="1"/>
    </font>
    <font>
      <sz val="10"/>
      <color indexed="8"/>
      <name val="Arial"/>
      <family val="2"/>
    </font>
    <font>
      <sz val="10"/>
      <color indexed="8"/>
      <name val="Times New Roman"/>
      <family val="1"/>
    </font>
    <font>
      <sz val="9"/>
      <color indexed="8"/>
      <name val="Times New Roman"/>
      <family val="1"/>
    </font>
    <font>
      <b/>
      <sz val="10"/>
      <color indexed="8"/>
      <name val="Times New Roman"/>
      <family val="1"/>
    </font>
    <font>
      <b/>
      <sz val="9"/>
      <color indexed="8"/>
      <name val="Times New Roman"/>
      <family val="1"/>
    </font>
    <font>
      <b/>
      <sz val="7"/>
      <color theme="1"/>
      <name val="Times New Roman"/>
      <family val="1"/>
    </font>
    <font>
      <b/>
      <i/>
      <sz val="9"/>
      <color indexed="8"/>
      <name val="Times New Roman"/>
      <family val="1"/>
    </font>
    <font>
      <b/>
      <i/>
      <sz val="9"/>
      <color theme="1"/>
      <name val="Times New Roman"/>
      <family val="1"/>
    </font>
    <font>
      <i/>
      <sz val="9"/>
      <color theme="1"/>
      <name val="Times New Roman"/>
      <family val="1"/>
    </font>
    <font>
      <sz val="9"/>
      <color indexed="8"/>
      <name val="Calibri"/>
      <family val="2"/>
    </font>
    <font>
      <b/>
      <sz val="11"/>
      <color theme="1"/>
      <name val="Times New Roman"/>
      <family val="1"/>
    </font>
    <font>
      <i/>
      <sz val="10"/>
      <color indexed="8"/>
      <name val="Times New Roman"/>
      <family val="1"/>
    </font>
    <font>
      <i/>
      <sz val="9"/>
      <color indexed="8"/>
      <name val="Times New Roman"/>
      <family val="1"/>
    </font>
    <font>
      <b/>
      <sz val="8"/>
      <color indexed="8"/>
      <name val="Times New Roman"/>
      <family val="1"/>
    </font>
    <font>
      <sz val="7"/>
      <color indexed="8"/>
      <name val="Calibri"/>
      <family val="2"/>
    </font>
    <font>
      <sz val="8"/>
      <color indexed="9"/>
      <name val="Times New Roman"/>
      <family val="1"/>
    </font>
    <font>
      <sz val="11"/>
      <color theme="1"/>
      <name val="Calibri"/>
      <family val="2"/>
      <charset val="1"/>
      <scheme val="minor"/>
    </font>
    <font>
      <sz val="12"/>
      <name val="Bookman Old Style"/>
      <family val="1"/>
    </font>
    <font>
      <u/>
      <sz val="12"/>
      <color theme="1"/>
      <name val="Bookman Old Style"/>
      <family val="1"/>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s>
  <borders count="41">
    <border>
      <left/>
      <right/>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22" fillId="0" borderId="0"/>
    <xf numFmtId="0" fontId="38" fillId="0" borderId="0"/>
  </cellStyleXfs>
  <cellXfs count="344">
    <xf numFmtId="0" fontId="0" fillId="0" borderId="0" xfId="0"/>
    <xf numFmtId="0" fontId="3" fillId="0" borderId="0" xfId="0" applyFont="1"/>
    <xf numFmtId="0" fontId="2" fillId="0" borderId="7" xfId="0" applyFont="1" applyBorder="1" applyAlignment="1">
      <alignment horizontal="center" vertical="center"/>
    </xf>
    <xf numFmtId="0" fontId="3" fillId="0" borderId="7" xfId="0" applyFont="1" applyBorder="1"/>
    <xf numFmtId="0" fontId="2"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3"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xf numFmtId="43" fontId="3" fillId="0" borderId="0" xfId="0" applyNumberFormat="1" applyFont="1"/>
    <xf numFmtId="0" fontId="3" fillId="0" borderId="0" xfId="0" applyFont="1" applyBorder="1" applyAlignment="1">
      <alignment horizontal="justify" vertical="top" wrapText="1"/>
    </xf>
    <xf numFmtId="0" fontId="3" fillId="0" borderId="0" xfId="0" applyFont="1" applyBorder="1" applyAlignment="1">
      <alignment vertical="top" wrapText="1"/>
    </xf>
    <xf numFmtId="0" fontId="2" fillId="0" borderId="0" xfId="0" applyFont="1" applyBorder="1" applyAlignment="1">
      <alignment horizontal="justify" vertical="top" wrapText="1"/>
    </xf>
    <xf numFmtId="0" fontId="3" fillId="0" borderId="0" xfId="0" applyFont="1" applyBorder="1" applyAlignment="1">
      <alignment horizontal="left" vertical="top" wrapText="1"/>
    </xf>
    <xf numFmtId="43" fontId="3" fillId="0" borderId="0" xfId="1" applyFont="1"/>
    <xf numFmtId="43" fontId="2" fillId="0" borderId="0" xfId="0" applyNumberFormat="1" applyFont="1"/>
    <xf numFmtId="0" fontId="2" fillId="0" borderId="0" xfId="0" applyFont="1" applyBorder="1" applyAlignment="1">
      <alignment horizontal="left" wrapText="1"/>
    </xf>
    <xf numFmtId="0" fontId="3" fillId="0" borderId="0" xfId="0" applyFont="1" applyBorder="1" applyAlignment="1">
      <alignment horizontal="left" wrapText="1"/>
    </xf>
    <xf numFmtId="43" fontId="3" fillId="0" borderId="0" xfId="1" applyFont="1" applyBorder="1" applyAlignment="1">
      <alignment horizontal="justify" vertical="center" wrapText="1"/>
    </xf>
    <xf numFmtId="0" fontId="3" fillId="0" borderId="0" xfId="0" applyFont="1" applyBorder="1" applyAlignment="1">
      <alignment horizontal="left" vertical="center" wrapText="1"/>
    </xf>
    <xf numFmtId="43" fontId="2" fillId="0" borderId="0" xfId="1" applyFont="1"/>
    <xf numFmtId="168" fontId="3" fillId="0" borderId="8" xfId="0" applyNumberFormat="1" applyFont="1" applyBorder="1"/>
    <xf numFmtId="43" fontId="3" fillId="2" borderId="0" xfId="1" applyFont="1" applyFill="1"/>
    <xf numFmtId="43" fontId="3" fillId="2" borderId="8" xfId="1" applyFont="1" applyFill="1" applyBorder="1"/>
    <xf numFmtId="43" fontId="6" fillId="2" borderId="8" xfId="1" applyFont="1" applyFill="1" applyBorder="1" applyAlignment="1" applyProtection="1">
      <alignment horizontal="right" vertical="top"/>
      <protection locked="0"/>
    </xf>
    <xf numFmtId="0" fontId="3" fillId="0" borderId="0" xfId="0" applyFont="1" applyAlignment="1">
      <alignment horizontal="center" vertical="center"/>
    </xf>
    <xf numFmtId="0" fontId="3" fillId="0" borderId="0" xfId="0" applyFont="1" applyAlignment="1">
      <alignment horizontal="center"/>
    </xf>
    <xf numFmtId="0" fontId="2" fillId="0" borderId="0" xfId="0" applyFont="1" applyBorder="1" applyAlignment="1">
      <alignment horizontal="left" vertical="top" wrapText="1"/>
    </xf>
    <xf numFmtId="0" fontId="2" fillId="0" borderId="0" xfId="0" applyFont="1" applyBorder="1" applyAlignment="1">
      <alignment horizontal="justify" vertical="center" wrapText="1"/>
    </xf>
    <xf numFmtId="0" fontId="3" fillId="0" borderId="0" xfId="0" applyFont="1" applyBorder="1" applyAlignment="1">
      <alignment horizontal="left" wrapText="1"/>
    </xf>
    <xf numFmtId="0" fontId="7" fillId="0" borderId="0" xfId="0" applyFont="1"/>
    <xf numFmtId="0" fontId="8" fillId="0" borderId="0" xfId="0" applyFont="1" applyAlignment="1">
      <alignment horizontal="center" vertical="center"/>
    </xf>
    <xf numFmtId="0" fontId="8" fillId="0" borderId="0" xfId="0" applyFont="1"/>
    <xf numFmtId="0" fontId="8" fillId="0" borderId="0" xfId="0" applyNumberFormat="1" applyFont="1"/>
    <xf numFmtId="0" fontId="7" fillId="4" borderId="13" xfId="0" applyNumberFormat="1" applyFont="1" applyFill="1" applyBorder="1" applyAlignment="1">
      <alignment horizontal="center"/>
    </xf>
    <xf numFmtId="0" fontId="9" fillId="5" borderId="21"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6" xfId="0" applyFont="1" applyBorder="1" applyAlignment="1"/>
    <xf numFmtId="0" fontId="11" fillId="0" borderId="18" xfId="0" applyFont="1" applyBorder="1" applyAlignment="1"/>
    <xf numFmtId="0" fontId="11" fillId="0" borderId="15" xfId="0" applyFont="1" applyBorder="1" applyAlignment="1">
      <alignment horizontal="left" indent="1"/>
    </xf>
    <xf numFmtId="0" fontId="8" fillId="0" borderId="15" xfId="0" applyFont="1" applyBorder="1"/>
    <xf numFmtId="164" fontId="12" fillId="0" borderId="15" xfId="1" applyNumberFormat="1" applyFont="1" applyFill="1" applyBorder="1" applyAlignment="1" applyProtection="1">
      <alignment vertical="top"/>
      <protection locked="0"/>
    </xf>
    <xf numFmtId="0" fontId="8" fillId="0" borderId="19" xfId="0" applyFont="1" applyBorder="1"/>
    <xf numFmtId="0" fontId="13" fillId="0" borderId="26" xfId="0" applyFont="1" applyBorder="1" applyAlignment="1">
      <alignment horizontal="center" vertical="center"/>
    </xf>
    <xf numFmtId="0" fontId="13" fillId="0" borderId="8" xfId="0" applyFont="1" applyBorder="1" applyAlignment="1">
      <alignment horizontal="left" indent="1"/>
    </xf>
    <xf numFmtId="0" fontId="8" fillId="0" borderId="8" xfId="0" applyFont="1" applyBorder="1"/>
    <xf numFmtId="164" fontId="12" fillId="0" borderId="8" xfId="1" applyNumberFormat="1" applyFont="1" applyFill="1" applyBorder="1" applyAlignment="1" applyProtection="1">
      <alignment vertical="top"/>
      <protection locked="0"/>
    </xf>
    <xf numFmtId="0" fontId="8" fillId="0" borderId="27" xfId="0" applyFont="1" applyBorder="1"/>
    <xf numFmtId="0" fontId="11" fillId="0" borderId="26" xfId="0" applyFont="1" applyBorder="1" applyAlignment="1">
      <alignment horizontal="center" vertical="center"/>
    </xf>
    <xf numFmtId="0" fontId="11" fillId="0" borderId="8" xfId="0" applyFont="1" applyBorder="1" applyAlignment="1">
      <alignment horizontal="left" indent="1"/>
    </xf>
    <xf numFmtId="0" fontId="11" fillId="0" borderId="8" xfId="0" applyFont="1" applyBorder="1" applyAlignment="1">
      <alignment horizontal="left"/>
    </xf>
    <xf numFmtId="0" fontId="13" fillId="0" borderId="8" xfId="0" applyFont="1" applyBorder="1" applyAlignment="1">
      <alignment horizontal="left"/>
    </xf>
    <xf numFmtId="0" fontId="13" fillId="0" borderId="8" xfId="0" quotePrefix="1" applyFont="1" applyBorder="1" applyAlignment="1">
      <alignment horizontal="left"/>
    </xf>
    <xf numFmtId="164" fontId="14" fillId="0" borderId="8" xfId="1" applyNumberFormat="1" applyFont="1" applyFill="1" applyBorder="1" applyAlignment="1" applyProtection="1">
      <alignment vertical="top"/>
      <protection locked="0"/>
    </xf>
    <xf numFmtId="0" fontId="13" fillId="0" borderId="8" xfId="0" quotePrefix="1" applyFont="1" applyBorder="1" applyAlignment="1">
      <alignment horizontal="left" indent="1"/>
    </xf>
    <xf numFmtId="164" fontId="12" fillId="2" borderId="8" xfId="1" applyNumberFormat="1" applyFont="1" applyFill="1" applyBorder="1" applyAlignment="1" applyProtection="1">
      <alignment vertical="top"/>
      <protection locked="0"/>
    </xf>
    <xf numFmtId="14" fontId="13" fillId="0" borderId="8" xfId="0" applyNumberFormat="1" applyFont="1" applyBorder="1" applyAlignment="1">
      <alignment horizontal="left" indent="1"/>
    </xf>
    <xf numFmtId="0" fontId="13" fillId="0" borderId="8" xfId="0" applyFont="1" applyBorder="1" applyAlignment="1">
      <alignment horizontal="center"/>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8" fillId="0" borderId="8" xfId="0" applyFont="1" applyBorder="1" applyAlignment="1">
      <alignment vertical="center"/>
    </xf>
    <xf numFmtId="164" fontId="12" fillId="0" borderId="8" xfId="1" applyNumberFormat="1" applyFont="1" applyFill="1" applyBorder="1" applyAlignment="1" applyProtection="1">
      <alignment vertical="center"/>
      <protection locked="0"/>
    </xf>
    <xf numFmtId="0" fontId="8" fillId="0" borderId="27" xfId="0" applyFont="1" applyBorder="1" applyAlignment="1">
      <alignment horizontal="left" vertical="center" wrapText="1"/>
    </xf>
    <xf numFmtId="3" fontId="8" fillId="0" borderId="8" xfId="0" applyNumberFormat="1" applyFont="1" applyBorder="1" applyAlignment="1">
      <alignment horizontal="right"/>
    </xf>
    <xf numFmtId="0" fontId="13" fillId="0" borderId="8" xfId="0" applyFont="1" applyBorder="1"/>
    <xf numFmtId="0" fontId="11" fillId="0" borderId="8" xfId="0" applyFont="1" applyBorder="1"/>
    <xf numFmtId="0" fontId="13" fillId="0" borderId="26" xfId="0" applyFont="1" applyBorder="1"/>
    <xf numFmtId="0" fontId="8" fillId="0" borderId="26" xfId="0" applyFont="1" applyBorder="1"/>
    <xf numFmtId="0" fontId="8" fillId="0" borderId="8" xfId="0" applyFont="1" applyBorder="1" applyAlignment="1">
      <alignment horizontal="center" vertical="center"/>
    </xf>
    <xf numFmtId="164" fontId="11" fillId="0" borderId="21" xfId="1" applyNumberFormat="1" applyFont="1" applyBorder="1" applyAlignment="1">
      <alignment horizontal="left" indent="1"/>
    </xf>
    <xf numFmtId="0" fontId="8" fillId="0" borderId="21" xfId="0" applyFont="1" applyBorder="1"/>
    <xf numFmtId="0" fontId="8" fillId="0" borderId="22" xfId="0" applyFont="1" applyBorder="1"/>
    <xf numFmtId="164" fontId="8" fillId="0" borderId="0" xfId="0" applyNumberFormat="1" applyFont="1"/>
    <xf numFmtId="0" fontId="15" fillId="0" borderId="0" xfId="0" applyFont="1"/>
    <xf numFmtId="0" fontId="15" fillId="0" borderId="0" xfId="0" applyFont="1" applyAlignment="1">
      <alignment horizontal="center" vertical="center"/>
    </xf>
    <xf numFmtId="171" fontId="16" fillId="0" borderId="0" xfId="4" applyNumberFormat="1" applyFont="1"/>
    <xf numFmtId="171" fontId="16" fillId="0" borderId="0" xfId="4" applyNumberFormat="1" applyFont="1" applyAlignment="1">
      <alignment horizontal="center" vertical="center"/>
    </xf>
    <xf numFmtId="0" fontId="17" fillId="0" borderId="0" xfId="0" applyFont="1" applyFill="1" applyAlignment="1">
      <alignment horizontal="center"/>
    </xf>
    <xf numFmtId="0" fontId="18" fillId="0" borderId="0" xfId="0" applyFont="1" applyFill="1" applyAlignment="1">
      <alignment horizontal="center"/>
    </xf>
    <xf numFmtId="0" fontId="17" fillId="0" borderId="0" xfId="0" applyFont="1" applyFill="1" applyAlignment="1">
      <alignment horizontal="center" vertical="center"/>
    </xf>
    <xf numFmtId="171" fontId="19" fillId="0" borderId="0" xfId="4" applyNumberFormat="1" applyFont="1" applyFill="1" applyAlignment="1">
      <alignment horizontal="center"/>
    </xf>
    <xf numFmtId="171" fontId="19" fillId="0" borderId="0" xfId="4" applyNumberFormat="1" applyFont="1" applyFill="1" applyAlignment="1">
      <alignment horizontal="center" vertical="center"/>
    </xf>
    <xf numFmtId="0" fontId="20" fillId="0" borderId="0" xfId="0" applyFont="1" applyFill="1" applyAlignment="1">
      <alignment horizontal="left"/>
    </xf>
    <xf numFmtId="0" fontId="21" fillId="0" borderId="0" xfId="0" applyFont="1" applyFill="1" applyAlignment="1">
      <alignment horizontal="left"/>
    </xf>
    <xf numFmtId="0" fontId="20" fillId="0" borderId="0" xfId="0" applyFont="1" applyFill="1" applyAlignment="1">
      <alignment horizontal="center" vertical="center"/>
    </xf>
    <xf numFmtId="0" fontId="19" fillId="0" borderId="0" xfId="0" applyFont="1" applyFill="1" applyAlignment="1">
      <alignment horizontal="left"/>
    </xf>
    <xf numFmtId="0" fontId="20" fillId="0" borderId="0" xfId="0" applyFont="1" applyFill="1" applyAlignment="1"/>
    <xf numFmtId="0" fontId="15" fillId="0" borderId="0" xfId="0" applyNumberFormat="1" applyFont="1" applyFill="1" applyAlignment="1">
      <alignment horizontal="center" vertical="center"/>
    </xf>
    <xf numFmtId="0" fontId="23" fillId="0" borderId="0" xfId="5" applyNumberFormat="1" applyFont="1" applyFill="1" applyAlignment="1">
      <alignment horizontal="center" vertical="center"/>
    </xf>
    <xf numFmtId="0" fontId="23" fillId="0" borderId="0" xfId="5" applyFont="1" applyFill="1"/>
    <xf numFmtId="0" fontId="23" fillId="0" borderId="0" xfId="5" applyFont="1" applyFill="1" applyAlignment="1">
      <alignment horizontal="center" vertical="center"/>
    </xf>
    <xf numFmtId="171" fontId="24" fillId="0" borderId="0" xfId="4" applyNumberFormat="1" applyFont="1" applyFill="1"/>
    <xf numFmtId="171" fontId="24" fillId="0" borderId="0" xfId="4" applyNumberFormat="1" applyFont="1" applyFill="1" applyAlignment="1">
      <alignment horizontal="center" vertical="center"/>
    </xf>
    <xf numFmtId="171" fontId="16" fillId="0" borderId="0" xfId="4" applyNumberFormat="1" applyFont="1" applyFill="1"/>
    <xf numFmtId="0" fontId="20" fillId="0" borderId="30" xfId="0" applyFont="1" applyFill="1" applyBorder="1" applyAlignment="1">
      <alignment horizontal="center" vertical="center" wrapText="1"/>
    </xf>
    <xf numFmtId="171" fontId="19" fillId="0" borderId="30" xfId="4" applyNumberFormat="1" applyFont="1" applyFill="1" applyBorder="1" applyAlignment="1">
      <alignment horizontal="center" vertical="center" wrapText="1"/>
    </xf>
    <xf numFmtId="171" fontId="19" fillId="0" borderId="8" xfId="4" applyNumberFormat="1" applyFont="1" applyFill="1" applyBorder="1" applyAlignment="1">
      <alignment horizontal="center" vertical="center" wrapText="1"/>
    </xf>
    <xf numFmtId="0" fontId="19" fillId="0" borderId="30" xfId="4" applyNumberFormat="1" applyFont="1" applyFill="1" applyBorder="1" applyAlignment="1">
      <alignment horizontal="center" vertical="center" wrapText="1"/>
    </xf>
    <xf numFmtId="0" fontId="19" fillId="0" borderId="8" xfId="4" applyNumberFormat="1" applyFont="1" applyFill="1" applyBorder="1" applyAlignment="1">
      <alignment horizontal="center" vertical="center" wrapText="1"/>
    </xf>
    <xf numFmtId="0" fontId="29" fillId="0" borderId="8" xfId="0" applyFont="1" applyFill="1" applyBorder="1" applyAlignment="1">
      <alignment horizontal="center" vertical="center" wrapText="1"/>
    </xf>
    <xf numFmtId="0" fontId="30" fillId="0" borderId="8" xfId="0" applyFont="1" applyFill="1" applyBorder="1" applyAlignment="1">
      <alignment horizontal="center" vertical="center" wrapText="1"/>
    </xf>
    <xf numFmtId="171" fontId="29" fillId="0" borderId="8" xfId="4" applyNumberFormat="1" applyFont="1" applyFill="1" applyBorder="1" applyAlignment="1">
      <alignment horizontal="center" vertical="center" wrapText="1"/>
    </xf>
    <xf numFmtId="0" fontId="30" fillId="0" borderId="0" xfId="0" applyFont="1" applyAlignment="1">
      <alignment horizontal="center"/>
    </xf>
    <xf numFmtId="0" fontId="23" fillId="0" borderId="8" xfId="5" applyNumberFormat="1" applyFont="1" applyFill="1" applyBorder="1" applyAlignment="1">
      <alignment horizontal="center" vertical="center"/>
    </xf>
    <xf numFmtId="0" fontId="23" fillId="0" borderId="8" xfId="5" applyNumberFormat="1" applyFont="1" applyFill="1" applyBorder="1" applyAlignment="1" applyProtection="1">
      <alignment horizontal="center" vertical="center"/>
      <protection locked="0"/>
    </xf>
    <xf numFmtId="0" fontId="25" fillId="0" borderId="8" xfId="5" applyFont="1" applyFill="1" applyBorder="1" applyAlignment="1" applyProtection="1">
      <alignment horizontal="left" vertical="top"/>
      <protection locked="0"/>
    </xf>
    <xf numFmtId="0" fontId="23" fillId="0" borderId="8" xfId="5" applyFont="1" applyFill="1" applyBorder="1" applyAlignment="1" applyProtection="1">
      <alignment horizontal="left" vertical="top"/>
      <protection locked="0"/>
    </xf>
    <xf numFmtId="0" fontId="25" fillId="0" borderId="8" xfId="5" applyFont="1" applyFill="1" applyBorder="1" applyAlignment="1" applyProtection="1">
      <alignment horizontal="center" vertical="center"/>
      <protection locked="0"/>
    </xf>
    <xf numFmtId="171" fontId="26" fillId="0" borderId="8" xfId="4" applyNumberFormat="1" applyFont="1" applyFill="1" applyBorder="1"/>
    <xf numFmtId="171" fontId="26" fillId="0" borderId="8" xfId="4" applyNumberFormat="1" applyFont="1" applyFill="1" applyBorder="1" applyAlignment="1">
      <alignment horizontal="center" vertical="center"/>
    </xf>
    <xf numFmtId="171" fontId="19" fillId="0" borderId="8" xfId="4" applyNumberFormat="1" applyFont="1" applyFill="1" applyBorder="1"/>
    <xf numFmtId="171" fontId="16" fillId="0" borderId="8" xfId="4" applyNumberFormat="1" applyFont="1" applyFill="1" applyBorder="1"/>
    <xf numFmtId="171" fontId="16" fillId="0" borderId="8" xfId="4" applyNumberFormat="1" applyFont="1" applyBorder="1"/>
    <xf numFmtId="0" fontId="15" fillId="0" borderId="8" xfId="0" applyFont="1" applyBorder="1"/>
    <xf numFmtId="0" fontId="25" fillId="0" borderId="8" xfId="5" applyNumberFormat="1" applyFont="1" applyFill="1" applyBorder="1" applyAlignment="1" applyProtection="1">
      <alignment horizontal="center" vertical="center"/>
      <protection locked="0"/>
    </xf>
    <xf numFmtId="0" fontId="25" fillId="0" borderId="8" xfId="5" applyFont="1" applyFill="1" applyBorder="1" applyAlignment="1" applyProtection="1">
      <alignment horizontal="left" vertical="top" wrapText="1"/>
      <protection locked="0"/>
    </xf>
    <xf numFmtId="0" fontId="23" fillId="0" borderId="8" xfId="5" applyFont="1" applyFill="1" applyBorder="1" applyAlignment="1" applyProtection="1">
      <alignment horizontal="left" vertical="top" wrapText="1"/>
      <protection locked="0"/>
    </xf>
    <xf numFmtId="0" fontId="25" fillId="0" borderId="8" xfId="5" applyFont="1" applyFill="1" applyBorder="1" applyAlignment="1" applyProtection="1">
      <alignment horizontal="center" vertical="center" wrapText="1"/>
      <protection locked="0"/>
    </xf>
    <xf numFmtId="171" fontId="26" fillId="3" borderId="8" xfId="4" applyNumberFormat="1" applyFont="1" applyFill="1" applyBorder="1"/>
    <xf numFmtId="0" fontId="25" fillId="0" borderId="8" xfId="5" applyFont="1" applyFill="1" applyBorder="1" applyAlignment="1" applyProtection="1">
      <alignment horizontal="left" vertical="center" wrapText="1"/>
      <protection locked="0"/>
    </xf>
    <xf numFmtId="0" fontId="23" fillId="0" borderId="8" xfId="5" applyFont="1" applyFill="1" applyBorder="1" applyAlignment="1" applyProtection="1">
      <alignment horizontal="left" vertical="center" wrapText="1"/>
      <protection locked="0"/>
    </xf>
    <xf numFmtId="171" fontId="26" fillId="0" borderId="8" xfId="4" applyNumberFormat="1" applyFont="1" applyFill="1" applyBorder="1" applyAlignment="1">
      <alignment vertical="center"/>
    </xf>
    <xf numFmtId="171" fontId="19" fillId="0" borderId="8" xfId="4" applyNumberFormat="1" applyFont="1" applyFill="1" applyBorder="1" applyAlignment="1">
      <alignment vertical="center"/>
    </xf>
    <xf numFmtId="171" fontId="16" fillId="0" borderId="8" xfId="4" applyNumberFormat="1" applyFont="1" applyFill="1" applyBorder="1" applyAlignment="1">
      <alignment vertical="center"/>
    </xf>
    <xf numFmtId="171" fontId="16" fillId="0" borderId="8" xfId="4" applyNumberFormat="1" applyFont="1" applyBorder="1" applyAlignment="1">
      <alignment vertical="center"/>
    </xf>
    <xf numFmtId="0" fontId="15" fillId="0" borderId="8" xfId="0" applyFont="1" applyBorder="1" applyAlignment="1">
      <alignment vertical="center"/>
    </xf>
    <xf numFmtId="0" fontId="15" fillId="0" borderId="0" xfId="0" applyFont="1" applyAlignment="1">
      <alignment vertical="center"/>
    </xf>
    <xf numFmtId="171" fontId="26" fillId="0" borderId="8" xfId="4" applyNumberFormat="1" applyFont="1" applyFill="1" applyBorder="1" applyAlignment="1" applyProtection="1">
      <alignment horizontal="center" vertical="center" wrapText="1"/>
      <protection locked="0"/>
    </xf>
    <xf numFmtId="171" fontId="24" fillId="0" borderId="8" xfId="4" applyNumberFormat="1" applyFont="1" applyFill="1" applyBorder="1" applyAlignment="1" applyProtection="1">
      <alignment horizontal="left" vertical="center"/>
      <protection locked="0"/>
    </xf>
    <xf numFmtId="171" fontId="31" fillId="4" borderId="8" xfId="4" applyNumberFormat="1" applyFont="1" applyFill="1" applyBorder="1" applyAlignment="1">
      <alignment horizontal="center" vertical="center"/>
    </xf>
    <xf numFmtId="0" fontId="23" fillId="0" borderId="8" xfId="5" applyFont="1" applyFill="1" applyBorder="1" applyAlignment="1" applyProtection="1">
      <alignment horizontal="center" vertical="center"/>
      <protection locked="0"/>
    </xf>
    <xf numFmtId="171" fontId="24" fillId="0" borderId="8" xfId="4" applyNumberFormat="1" applyFont="1" applyFill="1" applyBorder="1"/>
    <xf numFmtId="0" fontId="25" fillId="0" borderId="8" xfId="5" applyNumberFormat="1" applyFont="1" applyFill="1" applyBorder="1" applyAlignment="1" applyProtection="1">
      <alignment vertical="center"/>
      <protection locked="0"/>
    </xf>
    <xf numFmtId="0" fontId="23" fillId="0" borderId="8" xfId="5" applyNumberFormat="1" applyFont="1" applyFill="1" applyBorder="1" applyAlignment="1">
      <alignment vertical="center"/>
    </xf>
    <xf numFmtId="0" fontId="25" fillId="0" borderId="8" xfId="5" applyFont="1" applyFill="1" applyBorder="1" applyAlignment="1" applyProtection="1">
      <alignment vertical="center" wrapText="1"/>
      <protection locked="0"/>
    </xf>
    <xf numFmtId="171" fontId="24" fillId="0" borderId="8" xfId="4" applyNumberFormat="1" applyFont="1" applyFill="1" applyBorder="1" applyAlignment="1" applyProtection="1">
      <alignment vertical="center"/>
      <protection locked="0"/>
    </xf>
    <xf numFmtId="171" fontId="24" fillId="0" borderId="8" xfId="4" applyNumberFormat="1" applyFont="1" applyFill="1" applyBorder="1" applyAlignment="1" applyProtection="1">
      <alignment horizontal="left" vertical="top"/>
      <protection locked="0"/>
    </xf>
    <xf numFmtId="171" fontId="24" fillId="0" borderId="8" xfId="4" applyNumberFormat="1" applyFont="1" applyFill="1" applyBorder="1" applyAlignment="1" applyProtection="1">
      <alignment horizontal="center" vertical="center"/>
      <protection locked="0"/>
    </xf>
    <xf numFmtId="0" fontId="23" fillId="0" borderId="8" xfId="5" applyFont="1" applyFill="1" applyBorder="1" applyAlignment="1" applyProtection="1">
      <alignment horizontal="center" vertical="top"/>
      <protection locked="0"/>
    </xf>
    <xf numFmtId="171" fontId="24" fillId="0" borderId="8" xfId="4" applyNumberFormat="1" applyFont="1" applyFill="1" applyBorder="1" applyAlignment="1" applyProtection="1">
      <alignment horizontal="center" vertical="top"/>
      <protection locked="0"/>
    </xf>
    <xf numFmtId="0" fontId="25" fillId="0" borderId="8" xfId="5" applyNumberFormat="1" applyFont="1" applyFill="1" applyBorder="1" applyAlignment="1">
      <alignment vertical="center"/>
    </xf>
    <xf numFmtId="0" fontId="23" fillId="0" borderId="8" xfId="5" applyFont="1" applyFill="1" applyBorder="1" applyAlignment="1" applyProtection="1">
      <alignment vertical="center" wrapText="1"/>
      <protection locked="0"/>
    </xf>
    <xf numFmtId="171" fontId="26" fillId="0" borderId="8" xfId="4" applyNumberFormat="1" applyFont="1" applyFill="1" applyBorder="1" applyAlignment="1" applyProtection="1">
      <alignment vertical="center"/>
      <protection locked="0"/>
    </xf>
    <xf numFmtId="171" fontId="31" fillId="4" borderId="8" xfId="4" applyNumberFormat="1" applyFont="1" applyFill="1" applyBorder="1" applyAlignment="1">
      <alignment vertical="center"/>
    </xf>
    <xf numFmtId="171" fontId="19" fillId="0" borderId="8" xfId="4" applyNumberFormat="1" applyFont="1" applyBorder="1" applyAlignment="1">
      <alignment vertical="center"/>
    </xf>
    <xf numFmtId="0" fontId="32" fillId="0" borderId="8" xfId="0" applyFont="1" applyBorder="1" applyAlignment="1">
      <alignment vertical="center"/>
    </xf>
    <xf numFmtId="0" fontId="32" fillId="0" borderId="0" xfId="0" applyFont="1" applyAlignment="1">
      <alignment vertical="center"/>
    </xf>
    <xf numFmtId="0" fontId="25" fillId="0" borderId="8" xfId="5" applyNumberFormat="1" applyFont="1" applyFill="1" applyBorder="1" applyAlignment="1">
      <alignment horizontal="center" vertical="center"/>
    </xf>
    <xf numFmtId="0" fontId="25" fillId="0" borderId="8" xfId="5" applyFont="1" applyFill="1" applyBorder="1" applyAlignment="1" applyProtection="1">
      <alignment horizontal="left" vertical="center"/>
      <protection locked="0"/>
    </xf>
    <xf numFmtId="171" fontId="26" fillId="0" borderId="8" xfId="4" applyNumberFormat="1" applyFont="1" applyFill="1" applyBorder="1" applyAlignment="1" applyProtection="1">
      <alignment horizontal="left" vertical="center"/>
      <protection locked="0"/>
    </xf>
    <xf numFmtId="0" fontId="33" fillId="0" borderId="8" xfId="5" applyNumberFormat="1" applyFont="1" applyFill="1" applyBorder="1" applyAlignment="1" applyProtection="1">
      <alignment horizontal="center" vertical="center"/>
      <protection locked="0"/>
    </xf>
    <xf numFmtId="0" fontId="33" fillId="0" borderId="8" xfId="5" applyFont="1" applyFill="1" applyBorder="1" applyAlignment="1" applyProtection="1">
      <alignment horizontal="left" vertical="top"/>
      <protection locked="0"/>
    </xf>
    <xf numFmtId="0" fontId="33" fillId="0" borderId="8" xfId="5" applyFont="1" applyFill="1" applyBorder="1" applyAlignment="1" applyProtection="1">
      <alignment horizontal="center" vertical="center"/>
      <protection locked="0"/>
    </xf>
    <xf numFmtId="171" fontId="34" fillId="0" borderId="8" xfId="4" applyNumberFormat="1" applyFont="1" applyFill="1" applyBorder="1"/>
    <xf numFmtId="171" fontId="26" fillId="0" borderId="8" xfId="4" applyNumberFormat="1" applyFont="1" applyFill="1" applyBorder="1" applyAlignment="1" applyProtection="1">
      <alignment horizontal="left" vertical="center" wrapText="1"/>
      <protection locked="0"/>
    </xf>
    <xf numFmtId="171" fontId="26" fillId="4" borderId="8" xfId="4" applyNumberFormat="1" applyFont="1" applyFill="1" applyBorder="1"/>
    <xf numFmtId="171" fontId="24" fillId="0" borderId="8" xfId="4" applyNumberFormat="1" applyFont="1" applyFill="1" applyBorder="1" applyAlignment="1">
      <alignment vertical="center"/>
    </xf>
    <xf numFmtId="171" fontId="24" fillId="0" borderId="8" xfId="4" applyNumberFormat="1" applyFont="1" applyFill="1" applyBorder="1" applyAlignment="1">
      <alignment horizontal="center" vertical="center"/>
    </xf>
    <xf numFmtId="0" fontId="23" fillId="0" borderId="8" xfId="5" applyFont="1" applyFill="1" applyBorder="1" applyAlignment="1" applyProtection="1">
      <alignment horizontal="left" vertical="center"/>
      <protection locked="0"/>
    </xf>
    <xf numFmtId="0" fontId="23" fillId="0" borderId="8" xfId="5" applyFont="1" applyFill="1" applyBorder="1" applyAlignment="1" applyProtection="1">
      <alignment horizontal="center" vertical="center" wrapText="1"/>
      <protection locked="0"/>
    </xf>
    <xf numFmtId="171" fontId="15" fillId="0" borderId="0" xfId="0" applyNumberFormat="1" applyFont="1" applyAlignment="1">
      <alignment vertical="center"/>
    </xf>
    <xf numFmtId="171" fontId="15" fillId="0" borderId="0" xfId="0" applyNumberFormat="1" applyFont="1"/>
    <xf numFmtId="0" fontId="35" fillId="0" borderId="8" xfId="5" applyFont="1" applyFill="1" applyBorder="1" applyAlignment="1" applyProtection="1">
      <alignment horizontal="left" vertical="center" wrapText="1"/>
      <protection locked="0"/>
    </xf>
    <xf numFmtId="171" fontId="35" fillId="0" borderId="8" xfId="4" applyNumberFormat="1" applyFont="1" applyFill="1" applyBorder="1" applyAlignment="1">
      <alignment vertical="center"/>
    </xf>
    <xf numFmtId="171" fontId="36" fillId="4" borderId="8" xfId="4" applyNumberFormat="1" applyFont="1" applyFill="1" applyBorder="1" applyAlignment="1">
      <alignment horizontal="center" vertical="center"/>
    </xf>
    <xf numFmtId="171" fontId="26" fillId="0" borderId="8" xfId="4" applyNumberFormat="1" applyFont="1" applyFill="1" applyBorder="1" applyAlignment="1" applyProtection="1">
      <alignment horizontal="left" vertical="top"/>
      <protection locked="0"/>
    </xf>
    <xf numFmtId="171" fontId="24" fillId="0" borderId="8" xfId="4" applyNumberFormat="1" applyFont="1" applyFill="1" applyBorder="1" applyAlignment="1"/>
    <xf numFmtId="165" fontId="25" fillId="0" borderId="8" xfId="4" applyFont="1" applyFill="1" applyBorder="1" applyAlignment="1" applyProtection="1">
      <alignment horizontal="right" vertical="top"/>
      <protection locked="0"/>
    </xf>
    <xf numFmtId="171" fontId="25" fillId="0" borderId="8" xfId="4" applyNumberFormat="1" applyFont="1" applyFill="1" applyBorder="1" applyAlignment="1" applyProtection="1">
      <alignment horizontal="right" vertical="top"/>
      <protection locked="0"/>
    </xf>
    <xf numFmtId="165" fontId="23" fillId="0" borderId="8" xfId="4" applyFont="1" applyFill="1" applyBorder="1" applyAlignment="1" applyProtection="1">
      <alignment horizontal="right" vertical="top"/>
      <protection locked="0"/>
    </xf>
    <xf numFmtId="171" fontId="23" fillId="0" borderId="8" xfId="4" applyNumberFormat="1" applyFont="1" applyFill="1" applyBorder="1" applyAlignment="1" applyProtection="1">
      <alignment horizontal="right" vertical="top"/>
      <protection locked="0"/>
    </xf>
    <xf numFmtId="0" fontId="35" fillId="0" borderId="8" xfId="5" applyFont="1" applyFill="1" applyBorder="1" applyAlignment="1" applyProtection="1">
      <alignment horizontal="center" vertical="center"/>
      <protection locked="0"/>
    </xf>
    <xf numFmtId="0" fontId="25" fillId="0" borderId="8" xfId="5" applyFont="1" applyFill="1" applyBorder="1" applyAlignment="1" applyProtection="1">
      <alignment horizontal="center" vertical="top"/>
      <protection locked="0"/>
    </xf>
    <xf numFmtId="0" fontId="15" fillId="0" borderId="0" xfId="0" applyFont="1" applyFill="1" applyAlignment="1" applyProtection="1">
      <alignment horizontal="center"/>
      <protection locked="0"/>
    </xf>
    <xf numFmtId="0" fontId="15" fillId="0" borderId="0" xfId="0" applyFont="1" applyFill="1" applyAlignment="1" applyProtection="1">
      <alignment horizontal="center" vertical="center"/>
      <protection locked="0"/>
    </xf>
    <xf numFmtId="171" fontId="16" fillId="0" borderId="0" xfId="4" applyNumberFormat="1" applyFont="1" applyFill="1" applyProtection="1">
      <protection locked="0"/>
    </xf>
    <xf numFmtId="0" fontId="37" fillId="0" borderId="0" xfId="5" applyNumberFormat="1" applyFont="1" applyFill="1" applyAlignment="1" applyProtection="1">
      <alignment horizontal="center" vertical="center"/>
      <protection locked="0"/>
    </xf>
    <xf numFmtId="0" fontId="32" fillId="0" borderId="0" xfId="0" applyFont="1" applyFill="1" applyAlignment="1" applyProtection="1">
      <alignment horizontal="center"/>
      <protection locked="0"/>
    </xf>
    <xf numFmtId="0" fontId="32" fillId="0" borderId="0" xfId="0" applyFont="1" applyFill="1" applyAlignment="1" applyProtection="1">
      <alignment horizontal="center" vertical="center"/>
      <protection locked="0"/>
    </xf>
    <xf numFmtId="171" fontId="19" fillId="0" borderId="0" xfId="4" applyNumberFormat="1" applyFont="1" applyFill="1" applyProtection="1">
      <protection locked="0"/>
    </xf>
    <xf numFmtId="0" fontId="13" fillId="0" borderId="33" xfId="6" applyFont="1" applyBorder="1" applyAlignment="1">
      <alignment wrapText="1"/>
    </xf>
    <xf numFmtId="0" fontId="13" fillId="0" borderId="34" xfId="6" applyFont="1" applyBorder="1" applyAlignment="1">
      <alignment wrapText="1"/>
    </xf>
    <xf numFmtId="0" fontId="13" fillId="0" borderId="34" xfId="6" applyFont="1" applyBorder="1" applyAlignment="1">
      <alignment horizontal="center" wrapText="1"/>
    </xf>
    <xf numFmtId="0" fontId="13" fillId="0" borderId="35" xfId="6" applyFont="1" applyBorder="1" applyAlignment="1">
      <alignment wrapText="1"/>
    </xf>
    <xf numFmtId="167" fontId="13" fillId="0" borderId="0" xfId="6" applyNumberFormat="1" applyFont="1" applyBorder="1" applyAlignment="1">
      <alignment wrapText="1"/>
    </xf>
    <xf numFmtId="0" fontId="13" fillId="0" borderId="0" xfId="6" applyFont="1" applyBorder="1" applyAlignment="1">
      <alignment wrapText="1"/>
    </xf>
    <xf numFmtId="0" fontId="11" fillId="0" borderId="36" xfId="6" applyFont="1" applyBorder="1" applyAlignment="1">
      <alignment wrapText="1"/>
    </xf>
    <xf numFmtId="0" fontId="11" fillId="0" borderId="37" xfId="6" applyFont="1" applyBorder="1" applyAlignment="1">
      <alignment wrapText="1"/>
    </xf>
    <xf numFmtId="0" fontId="11" fillId="0" borderId="0" xfId="6" applyFont="1" applyBorder="1" applyAlignment="1">
      <alignment wrapText="1"/>
    </xf>
    <xf numFmtId="167" fontId="11" fillId="0" borderId="0" xfId="6" applyNumberFormat="1" applyFont="1" applyBorder="1" applyAlignment="1">
      <alignment wrapText="1"/>
    </xf>
    <xf numFmtId="0" fontId="13" fillId="0" borderId="38" xfId="6" applyFont="1" applyBorder="1" applyAlignment="1">
      <alignment wrapText="1"/>
    </xf>
    <xf numFmtId="0" fontId="13" fillId="0" borderId="39" xfId="6" applyFont="1" applyBorder="1" applyAlignment="1">
      <alignment horizontal="center" vertical="center" wrapText="1"/>
    </xf>
    <xf numFmtId="0" fontId="13" fillId="0" borderId="40" xfId="6" applyFont="1" applyBorder="1" applyAlignment="1">
      <alignment wrapText="1"/>
    </xf>
    <xf numFmtId="0" fontId="11" fillId="0" borderId="33" xfId="6" applyFont="1" applyBorder="1" applyAlignment="1">
      <alignment wrapText="1"/>
    </xf>
    <xf numFmtId="0" fontId="11" fillId="0" borderId="34" xfId="6" applyFont="1" applyBorder="1" applyAlignment="1">
      <alignment vertical="center" wrapText="1"/>
    </xf>
    <xf numFmtId="0" fontId="11" fillId="0" borderId="29" xfId="6" applyFont="1" applyBorder="1" applyAlignment="1">
      <alignment horizontal="center" vertical="center" wrapText="1"/>
    </xf>
    <xf numFmtId="0" fontId="11" fillId="0" borderId="35" xfId="6" applyFont="1" applyBorder="1" applyAlignment="1">
      <alignment wrapText="1"/>
    </xf>
    <xf numFmtId="0" fontId="13" fillId="0" borderId="36" xfId="6" applyFont="1" applyBorder="1" applyAlignment="1">
      <alignment wrapText="1"/>
    </xf>
    <xf numFmtId="0" fontId="13" fillId="0" borderId="0" xfId="6" applyFont="1" applyBorder="1" applyAlignment="1">
      <alignment vertical="center" wrapText="1"/>
    </xf>
    <xf numFmtId="0" fontId="13" fillId="0" borderId="0" xfId="6" applyFont="1" applyBorder="1" applyAlignment="1">
      <alignment horizontal="center" vertical="top" wrapText="1"/>
    </xf>
    <xf numFmtId="0" fontId="13" fillId="0" borderId="37" xfId="6" applyFont="1" applyBorder="1" applyAlignment="1">
      <alignment wrapText="1"/>
    </xf>
    <xf numFmtId="0" fontId="11" fillId="0" borderId="0" xfId="6" applyFont="1" applyBorder="1" applyAlignment="1">
      <alignment horizontal="left" vertical="center" wrapText="1"/>
    </xf>
    <xf numFmtId="0" fontId="11" fillId="0" borderId="0" xfId="6" applyFont="1" applyBorder="1" applyAlignment="1">
      <alignment horizontal="center" vertical="top" wrapText="1"/>
    </xf>
    <xf numFmtId="0" fontId="11" fillId="0" borderId="0" xfId="6" applyFont="1" applyBorder="1" applyAlignment="1">
      <alignment vertical="top" wrapText="1"/>
    </xf>
    <xf numFmtId="0" fontId="11" fillId="0" borderId="0" xfId="6" applyFont="1" applyBorder="1" applyAlignment="1">
      <alignment vertical="center" wrapText="1"/>
    </xf>
    <xf numFmtId="0" fontId="13" fillId="0" borderId="0" xfId="6" applyFont="1" applyBorder="1" applyAlignment="1">
      <alignment horizontal="left" vertical="center" wrapText="1"/>
    </xf>
    <xf numFmtId="0" fontId="39" fillId="0" borderId="0" xfId="6" applyFont="1" applyBorder="1" applyAlignment="1">
      <alignment horizontal="center" vertical="top" wrapText="1"/>
    </xf>
    <xf numFmtId="167" fontId="13" fillId="0" borderId="0" xfId="6" applyNumberFormat="1" applyFont="1" applyBorder="1" applyAlignment="1">
      <alignment vertical="top" wrapText="1"/>
    </xf>
    <xf numFmtId="167" fontId="13" fillId="0" borderId="0" xfId="6" applyNumberFormat="1" applyFont="1" applyBorder="1" applyAlignment="1">
      <alignment vertical="center" wrapText="1"/>
    </xf>
    <xf numFmtId="167" fontId="13" fillId="0" borderId="0" xfId="6" applyNumberFormat="1" applyFont="1" applyBorder="1" applyAlignment="1">
      <alignment horizontal="left" vertical="center" wrapText="1"/>
    </xf>
    <xf numFmtId="167" fontId="13" fillId="0" borderId="0" xfId="6" applyNumberFormat="1" applyFont="1" applyBorder="1" applyAlignment="1">
      <alignment horizontal="justify" vertical="center" wrapText="1"/>
    </xf>
    <xf numFmtId="0" fontId="13" fillId="0" borderId="0" xfId="6" applyFont="1" applyBorder="1" applyAlignment="1">
      <alignment horizontal="center" wrapText="1"/>
    </xf>
    <xf numFmtId="0" fontId="11" fillId="0" borderId="0" xfId="6" applyFont="1" applyBorder="1" applyAlignment="1">
      <alignment horizontal="right" vertical="center" wrapText="1"/>
    </xf>
    <xf numFmtId="167" fontId="11" fillId="0" borderId="29" xfId="6" applyNumberFormat="1" applyFont="1" applyBorder="1" applyAlignment="1">
      <alignment horizontal="left" vertical="center" wrapText="1"/>
    </xf>
    <xf numFmtId="167" fontId="11" fillId="0" borderId="29" xfId="6" applyNumberFormat="1" applyFont="1" applyBorder="1" applyAlignment="1">
      <alignment vertical="top" wrapText="1"/>
    </xf>
    <xf numFmtId="0" fontId="13" fillId="0" borderId="0" xfId="6" applyFont="1" applyBorder="1" applyAlignment="1">
      <alignment vertical="top" wrapText="1"/>
    </xf>
    <xf numFmtId="0" fontId="40" fillId="0" borderId="0" xfId="6" applyFont="1" applyBorder="1" applyAlignment="1">
      <alignment horizontal="left" vertical="center" wrapText="1"/>
    </xf>
    <xf numFmtId="0" fontId="40" fillId="0" borderId="0" xfId="6" applyFont="1" applyBorder="1" applyAlignment="1">
      <alignment vertical="center" wrapText="1"/>
    </xf>
    <xf numFmtId="0" fontId="13" fillId="0" borderId="0" xfId="6" applyFont="1" applyBorder="1" applyAlignment="1">
      <alignment horizontal="center" vertical="center" wrapText="1"/>
    </xf>
    <xf numFmtId="167" fontId="13" fillId="0" borderId="39" xfId="6" applyNumberFormat="1" applyFont="1" applyBorder="1" applyAlignment="1">
      <alignment horizontal="left" vertical="center" wrapText="1"/>
    </xf>
    <xf numFmtId="167" fontId="13" fillId="0" borderId="29" xfId="6" applyNumberFormat="1" applyFont="1" applyBorder="1" applyAlignment="1">
      <alignment horizontal="left" vertical="center" wrapText="1"/>
    </xf>
    <xf numFmtId="0" fontId="11" fillId="0" borderId="0" xfId="6" applyFont="1" applyBorder="1" applyAlignment="1">
      <alignment horizontal="center" vertical="center" wrapText="1"/>
    </xf>
    <xf numFmtId="167" fontId="11" fillId="0" borderId="29" xfId="6" applyNumberFormat="1" applyFont="1" applyBorder="1" applyAlignment="1">
      <alignment vertical="center" wrapText="1"/>
    </xf>
    <xf numFmtId="167" fontId="11" fillId="0" borderId="29" xfId="6" applyNumberFormat="1" applyFont="1" applyBorder="1" applyAlignment="1">
      <alignment horizontal="justify" vertical="center" wrapText="1"/>
    </xf>
    <xf numFmtId="0" fontId="13" fillId="0" borderId="39" xfId="6" applyFont="1" applyBorder="1" applyAlignment="1">
      <alignment vertical="top" wrapText="1"/>
    </xf>
    <xf numFmtId="0" fontId="40" fillId="0" borderId="39" xfId="6" applyFont="1" applyBorder="1" applyAlignment="1">
      <alignment horizontal="left" vertical="center" wrapText="1"/>
    </xf>
    <xf numFmtId="0" fontId="40" fillId="0" borderId="39" xfId="6" applyFont="1" applyBorder="1" applyAlignment="1">
      <alignment vertical="center" wrapText="1"/>
    </xf>
    <xf numFmtId="0" fontId="13" fillId="0" borderId="0" xfId="6" applyFont="1" applyBorder="1" applyAlignment="1">
      <alignment horizontal="justify" vertical="center" wrapText="1"/>
    </xf>
    <xf numFmtId="0" fontId="11" fillId="0" borderId="0" xfId="6" applyFont="1" applyBorder="1" applyAlignment="1">
      <alignment horizontal="center" vertical="center" wrapText="1"/>
    </xf>
    <xf numFmtId="0" fontId="13" fillId="0" borderId="0" xfId="6" applyFont="1" applyBorder="1" applyAlignment="1">
      <alignment horizontal="center" vertical="center" wrapText="1"/>
    </xf>
    <xf numFmtId="0" fontId="2" fillId="0" borderId="0" xfId="0" applyFont="1" applyAlignment="1">
      <alignment horizontal="center"/>
    </xf>
    <xf numFmtId="43" fontId="3" fillId="0" borderId="2" xfId="1" applyFont="1" applyBorder="1" applyAlignment="1">
      <alignment horizontal="justify" vertical="center" wrapText="1"/>
    </xf>
    <xf numFmtId="43" fontId="3" fillId="0" borderId="1" xfId="1" applyFont="1" applyBorder="1" applyAlignment="1">
      <alignment horizontal="justify" vertical="center" wrapText="1"/>
    </xf>
    <xf numFmtId="43" fontId="3" fillId="0" borderId="0" xfId="1" applyFont="1" applyFill="1" applyBorder="1" applyAlignment="1">
      <alignment horizontal="center" vertical="center" wrapText="1"/>
    </xf>
    <xf numFmtId="43" fontId="3" fillId="0" borderId="0" xfId="1" applyFont="1" applyBorder="1" applyAlignment="1">
      <alignment horizontal="center" vertical="center" wrapText="1"/>
    </xf>
    <xf numFmtId="43" fontId="3" fillId="0" borderId="0" xfId="1" applyFont="1" applyBorder="1" applyAlignment="1">
      <alignment horizontal="justify" vertical="center" wrapText="1"/>
    </xf>
    <xf numFmtId="43" fontId="2" fillId="0" borderId="0" xfId="1" applyFont="1" applyBorder="1" applyAlignment="1">
      <alignment horizontal="justify" vertical="center" wrapText="1"/>
    </xf>
    <xf numFmtId="43" fontId="3" fillId="0" borderId="0" xfId="1" applyFont="1" applyFill="1" applyBorder="1" applyAlignment="1">
      <alignment horizontal="justify" vertical="center" wrapText="1"/>
    </xf>
    <xf numFmtId="43" fontId="3" fillId="0" borderId="6" xfId="1" applyFont="1" applyBorder="1" applyAlignment="1">
      <alignment horizontal="justify" vertical="center" wrapText="1"/>
    </xf>
    <xf numFmtId="43" fontId="3" fillId="0" borderId="4" xfId="1" applyFont="1" applyBorder="1" applyAlignment="1">
      <alignment horizontal="justify" vertical="center" wrapText="1"/>
    </xf>
    <xf numFmtId="43" fontId="3" fillId="0" borderId="3" xfId="1" applyFont="1" applyBorder="1" applyAlignment="1">
      <alignment horizontal="justify" vertical="center" wrapText="1"/>
    </xf>
    <xf numFmtId="43" fontId="3" fillId="0" borderId="5" xfId="1" applyFont="1" applyBorder="1" applyAlignment="1">
      <alignment horizontal="justify" vertical="center" wrapText="1"/>
    </xf>
    <xf numFmtId="170" fontId="3" fillId="0" borderId="0" xfId="2" applyNumberFormat="1" applyFont="1" applyBorder="1" applyAlignment="1">
      <alignment horizontal="center" vertical="center" wrapText="1"/>
    </xf>
    <xf numFmtId="0" fontId="3" fillId="0" borderId="0" xfId="0" applyFont="1" applyBorder="1" applyAlignment="1">
      <alignment horizontal="left" vertical="center" wrapText="1"/>
    </xf>
    <xf numFmtId="4" fontId="2" fillId="0" borderId="9" xfId="0" applyNumberFormat="1" applyFont="1" applyBorder="1" applyAlignment="1">
      <alignment horizontal="center" vertical="center" wrapText="1"/>
    </xf>
    <xf numFmtId="4" fontId="2" fillId="0" borderId="9" xfId="1" applyNumberFormat="1" applyFont="1" applyBorder="1" applyAlignment="1">
      <alignment horizontal="center" vertical="center" wrapText="1"/>
    </xf>
    <xf numFmtId="170" fontId="2" fillId="0" borderId="9" xfId="0" applyNumberFormat="1" applyFont="1" applyBorder="1" applyAlignment="1">
      <alignment horizontal="center" vertical="center" wrapText="1"/>
    </xf>
    <xf numFmtId="4" fontId="3" fillId="0" borderId="0" xfId="1" applyNumberFormat="1" applyFont="1" applyBorder="1" applyAlignment="1">
      <alignment horizontal="center" vertical="center" wrapText="1"/>
    </xf>
    <xf numFmtId="170" fontId="3" fillId="0" borderId="0" xfId="1" applyNumberFormat="1" applyFont="1" applyBorder="1" applyAlignment="1">
      <alignment horizontal="center" vertical="center" wrapText="1"/>
    </xf>
    <xf numFmtId="0" fontId="2" fillId="3" borderId="9" xfId="0" applyFont="1" applyFill="1" applyBorder="1" applyAlignment="1">
      <alignment horizontal="center" vertical="center" wrapText="1"/>
    </xf>
    <xf numFmtId="0" fontId="2" fillId="0" borderId="11" xfId="0" applyFont="1" applyBorder="1" applyAlignment="1">
      <alignment horizontal="left" vertical="center"/>
    </xf>
    <xf numFmtId="0" fontId="3" fillId="0" borderId="0" xfId="0" applyFont="1" applyAlignment="1">
      <alignment vertical="center"/>
    </xf>
    <xf numFmtId="43" fontId="2" fillId="0" borderId="9" xfId="1" applyFont="1" applyBorder="1" applyAlignment="1">
      <alignment horizontal="center" vertical="center" wrapText="1"/>
    </xf>
    <xf numFmtId="43" fontId="3" fillId="0" borderId="0" xfId="1" applyNumberFormat="1" applyFont="1" applyBorder="1" applyAlignment="1">
      <alignment horizontal="center" vertical="center" wrapText="1"/>
    </xf>
    <xf numFmtId="0" fontId="2" fillId="0" borderId="0" xfId="0" applyFont="1" applyBorder="1" applyAlignment="1">
      <alignment horizontal="center" vertical="top" wrapText="1"/>
    </xf>
    <xf numFmtId="43" fontId="2" fillId="0" borderId="10" xfId="1" applyFont="1" applyBorder="1" applyAlignment="1">
      <alignment horizontal="center" vertical="center" wrapText="1"/>
    </xf>
    <xf numFmtId="169" fontId="2" fillId="0" borderId="9" xfId="1" applyNumberFormat="1" applyFont="1" applyBorder="1" applyAlignment="1">
      <alignment horizontal="center" vertical="center" wrapText="1"/>
    </xf>
    <xf numFmtId="169" fontId="2" fillId="0" borderId="12" xfId="1" applyNumberFormat="1" applyFont="1" applyBorder="1" applyAlignment="1">
      <alignment horizontal="center" vertical="center" wrapText="1"/>
    </xf>
    <xf numFmtId="4" fontId="3" fillId="0" borderId="0" xfId="2" applyNumberFormat="1" applyFont="1" applyBorder="1" applyAlignment="1">
      <alignment horizontal="center" vertical="center" wrapText="1"/>
    </xf>
    <xf numFmtId="0" fontId="3" fillId="0" borderId="0" xfId="0" applyFont="1" applyBorder="1" applyAlignment="1">
      <alignment horizontal="justify" vertical="center" wrapText="1"/>
    </xf>
    <xf numFmtId="43" fontId="4" fillId="0" borderId="0" xfId="1" applyFont="1" applyBorder="1" applyAlignment="1">
      <alignment horizontal="justify" vertical="center" wrapText="1"/>
    </xf>
    <xf numFmtId="0" fontId="2" fillId="0" borderId="0" xfId="0" applyFont="1" applyBorder="1" applyAlignment="1">
      <alignment horizontal="justify"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vertical="center" wrapText="1"/>
    </xf>
    <xf numFmtId="0" fontId="3" fillId="0" borderId="0" xfId="0" applyFont="1" applyBorder="1" applyAlignment="1">
      <alignment horizontal="center" wrapText="1"/>
    </xf>
    <xf numFmtId="169" fontId="3" fillId="0" borderId="0"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43" fontId="5" fillId="0" borderId="0" xfId="1" applyFont="1" applyBorder="1" applyAlignment="1">
      <alignment horizontal="justify" vertical="center" wrapText="1"/>
    </xf>
    <xf numFmtId="169" fontId="3" fillId="0" borderId="0" xfId="1" applyNumberFormat="1" applyFont="1" applyBorder="1" applyAlignment="1">
      <alignment horizontal="center" vertical="center" wrapText="1"/>
    </xf>
    <xf numFmtId="0" fontId="2" fillId="0" borderId="0" xfId="0" applyFont="1" applyBorder="1" applyAlignment="1">
      <alignment horizontal="center" vertical="center" wrapText="1"/>
    </xf>
    <xf numFmtId="170" fontId="3"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4" fontId="2" fillId="0" borderId="9" xfId="2" applyNumberFormat="1" applyFont="1" applyBorder="1" applyAlignment="1">
      <alignment horizontal="center" vertical="center" wrapText="1"/>
    </xf>
    <xf numFmtId="170" fontId="2" fillId="0" borderId="9" xfId="2" applyNumberFormat="1" applyFont="1" applyBorder="1" applyAlignment="1">
      <alignment horizontal="center" vertical="center" wrapText="1"/>
    </xf>
    <xf numFmtId="43" fontId="3" fillId="0" borderId="9" xfId="1" applyFont="1" applyBorder="1" applyAlignment="1">
      <alignment horizontal="justify" vertical="center" wrapText="1"/>
    </xf>
    <xf numFmtId="43" fontId="2" fillId="0" borderId="9" xfId="0" applyNumberFormat="1" applyFont="1" applyBorder="1" applyAlignment="1">
      <alignment horizontal="justify" vertical="center" wrapText="1"/>
    </xf>
    <xf numFmtId="0" fontId="2" fillId="0" borderId="9" xfId="0" applyFont="1" applyBorder="1" applyAlignment="1">
      <alignment horizontal="justify" vertical="center" wrapText="1"/>
    </xf>
    <xf numFmtId="43" fontId="3" fillId="0" borderId="0" xfId="0" applyNumberFormat="1" applyFont="1" applyBorder="1" applyAlignment="1">
      <alignment horizontal="justify" vertical="center" wrapText="1"/>
    </xf>
    <xf numFmtId="39" fontId="3" fillId="0" borderId="0" xfId="1" applyNumberFormat="1" applyFont="1" applyBorder="1" applyAlignment="1">
      <alignment horizontal="center" vertical="center" wrapText="1"/>
    </xf>
    <xf numFmtId="39" fontId="2" fillId="0" borderId="9" xfId="1" applyNumberFormat="1" applyFont="1" applyBorder="1" applyAlignment="1">
      <alignment horizontal="center" vertical="center" wrapText="1"/>
    </xf>
    <xf numFmtId="170" fontId="2" fillId="0" borderId="9" xfId="1" applyNumberFormat="1"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horizontal="left" wrapText="1"/>
    </xf>
    <xf numFmtId="43" fontId="2" fillId="0" borderId="9" xfId="0" applyNumberFormat="1" applyFont="1" applyBorder="1" applyAlignment="1">
      <alignment horizontal="center" vertical="center" wrapText="1"/>
    </xf>
    <xf numFmtId="0" fontId="3" fillId="0" borderId="0" xfId="0" applyFont="1" applyBorder="1" applyAlignment="1">
      <alignment horizontal="justify" vertical="top" wrapText="1"/>
    </xf>
    <xf numFmtId="43" fontId="2" fillId="0" borderId="9" xfId="1" applyFont="1" applyBorder="1" applyAlignment="1">
      <alignment horizontal="justify" vertical="center" wrapText="1"/>
    </xf>
    <xf numFmtId="43" fontId="2" fillId="0" borderId="0" xfId="1" applyFont="1" applyFill="1" applyBorder="1" applyAlignment="1">
      <alignment horizontal="justify" vertical="center" wrapText="1"/>
    </xf>
    <xf numFmtId="0" fontId="3" fillId="0" borderId="0" xfId="1" applyNumberFormat="1" applyFont="1" applyBorder="1" applyAlignment="1">
      <alignment horizontal="center" vertical="center" wrapText="1"/>
    </xf>
    <xf numFmtId="43" fontId="3" fillId="0" borderId="0"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3" fillId="0" borderId="0" xfId="0" applyFont="1" applyFill="1" applyBorder="1" applyAlignment="1">
      <alignment horizontal="justify" vertical="center" wrapText="1"/>
    </xf>
    <xf numFmtId="0" fontId="3" fillId="0" borderId="9" xfId="0" applyFont="1" applyBorder="1" applyAlignment="1">
      <alignment horizontal="center" vertical="center" wrapText="1"/>
    </xf>
    <xf numFmtId="43" fontId="3" fillId="0" borderId="0" xfId="1" applyFont="1" applyFill="1" applyBorder="1" applyAlignment="1">
      <alignment horizontal="right" vertical="center" wrapText="1"/>
    </xf>
    <xf numFmtId="0" fontId="2" fillId="0" borderId="0" xfId="0" applyFont="1" applyAlignment="1">
      <alignment horizontal="center" vertical="center"/>
    </xf>
    <xf numFmtId="43" fontId="4" fillId="0" borderId="0" xfId="1" applyFont="1" applyBorder="1" applyAlignment="1">
      <alignment horizont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7" fillId="0" borderId="0" xfId="0" applyNumberFormat="1" applyFont="1" applyAlignment="1">
      <alignment horizontal="center"/>
    </xf>
    <xf numFmtId="0" fontId="9" fillId="5" borderId="15"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19" xfId="0" applyFont="1" applyFill="1" applyBorder="1" applyAlignment="1">
      <alignment horizontal="center" vertical="center"/>
    </xf>
    <xf numFmtId="0" fontId="9" fillId="5" borderId="22"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1" fillId="0" borderId="8" xfId="0" applyFont="1" applyBorder="1" applyAlignment="1">
      <alignment horizontal="left" indent="1"/>
    </xf>
    <xf numFmtId="0" fontId="11" fillId="0" borderId="20" xfId="0" applyFont="1" applyBorder="1" applyAlignment="1">
      <alignment horizontal="center"/>
    </xf>
    <xf numFmtId="0" fontId="11" fillId="0" borderId="21" xfId="0" applyFont="1" applyBorder="1" applyAlignment="1">
      <alignment horizontal="center"/>
    </xf>
    <xf numFmtId="0" fontId="8" fillId="0" borderId="0" xfId="0" applyNumberFormat="1" applyFont="1" applyAlignment="1">
      <alignment horizontal="center"/>
    </xf>
    <xf numFmtId="0" fontId="9" fillId="0" borderId="0" xfId="0" applyFont="1" applyAlignment="1">
      <alignment horizontal="center"/>
    </xf>
    <xf numFmtId="0" fontId="9" fillId="5" borderId="14"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15" xfId="0" applyNumberFormat="1" applyFont="1" applyFill="1" applyBorder="1" applyAlignment="1">
      <alignment horizontal="center" vertical="center" wrapText="1"/>
    </xf>
    <xf numFmtId="0" fontId="9" fillId="5" borderId="21" xfId="0" applyNumberFormat="1" applyFont="1" applyFill="1" applyBorder="1" applyAlignment="1">
      <alignment horizontal="center" vertical="center" wrapText="1"/>
    </xf>
    <xf numFmtId="0" fontId="28" fillId="0" borderId="28" xfId="5" applyNumberFormat="1" applyFont="1" applyFill="1" applyBorder="1" applyAlignment="1" applyProtection="1">
      <alignment horizontal="center" vertical="center" wrapText="1"/>
      <protection locked="0"/>
    </xf>
    <xf numFmtId="0" fontId="28" fillId="0" borderId="30" xfId="5" applyNumberFormat="1" applyFont="1" applyFill="1" applyBorder="1" applyAlignment="1" applyProtection="1">
      <alignment horizontal="center" vertical="center" wrapText="1"/>
      <protection locked="0"/>
    </xf>
    <xf numFmtId="0" fontId="17" fillId="0" borderId="0" xfId="0" applyFont="1" applyFill="1" applyAlignment="1">
      <alignment horizontal="center"/>
    </xf>
    <xf numFmtId="0" fontId="19" fillId="0" borderId="0" xfId="0" applyFont="1" applyFill="1" applyAlignment="1">
      <alignment horizontal="left"/>
    </xf>
    <xf numFmtId="0" fontId="25" fillId="0" borderId="8" xfId="5" applyNumberFormat="1" applyFont="1" applyFill="1" applyBorder="1" applyAlignment="1" applyProtection="1">
      <alignment horizontal="center" vertical="center" wrapText="1"/>
      <protection locked="0"/>
    </xf>
    <xf numFmtId="0" fontId="20" fillId="0" borderId="8"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165" fontId="25" fillId="4" borderId="8" xfId="4" applyFont="1" applyFill="1" applyBorder="1" applyAlignment="1">
      <alignment horizontal="center" vertical="center"/>
    </xf>
    <xf numFmtId="171" fontId="26" fillId="0" borderId="8" xfId="4" applyNumberFormat="1" applyFont="1" applyFill="1" applyBorder="1" applyAlignment="1">
      <alignment horizontal="center"/>
    </xf>
    <xf numFmtId="171" fontId="19" fillId="4" borderId="31" xfId="4" applyNumberFormat="1" applyFont="1" applyFill="1" applyBorder="1" applyAlignment="1">
      <alignment horizontal="center" vertical="center" wrapText="1"/>
    </xf>
    <xf numFmtId="171" fontId="19" fillId="4" borderId="32" xfId="4" applyNumberFormat="1"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32" xfId="0" applyFont="1" applyFill="1" applyBorder="1" applyAlignment="1">
      <alignment horizontal="center" vertical="center" wrapText="1"/>
    </xf>
    <xf numFmtId="171" fontId="16" fillId="0" borderId="0" xfId="4" applyNumberFormat="1" applyFont="1" applyFill="1" applyAlignment="1" applyProtection="1">
      <alignment horizontal="center"/>
      <protection locked="0"/>
    </xf>
    <xf numFmtId="171" fontId="19" fillId="0" borderId="0" xfId="4" applyNumberFormat="1" applyFont="1" applyFill="1" applyAlignment="1" applyProtection="1">
      <alignment horizontal="center"/>
      <protection locked="0"/>
    </xf>
    <xf numFmtId="0" fontId="25" fillId="0" borderId="28" xfId="5" applyNumberFormat="1" applyFont="1" applyFill="1" applyBorder="1" applyAlignment="1" applyProtection="1">
      <alignment horizontal="center" vertical="center"/>
      <protection locked="0"/>
    </xf>
    <xf numFmtId="0" fontId="25" fillId="0" borderId="30" xfId="5" applyNumberFormat="1" applyFont="1" applyFill="1" applyBorder="1" applyAlignment="1" applyProtection="1">
      <alignment horizontal="center" vertical="center"/>
      <protection locked="0"/>
    </xf>
  </cellXfs>
  <cellStyles count="7">
    <cellStyle name="Comma" xfId="1" builtinId="3"/>
    <cellStyle name="Comma 2" xfId="4"/>
    <cellStyle name="Currency" xfId="2" builtinId="4"/>
    <cellStyle name="Currency [0] 2" xfId="3"/>
    <cellStyle name="Normal" xfId="0" builtinId="0"/>
    <cellStyle name="Normal 2" xfId="5"/>
    <cellStyle name="Norm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poran%20APBDES%20%202019%20edit%20pak%20carik%20oktober%20perubahan%20pak%20ma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STER"/>
      <sheetName val="JAN 2019"/>
      <sheetName val="FEB 2019"/>
      <sheetName val="MART 2019"/>
      <sheetName val="APRL 2019"/>
      <sheetName val="MEI 2019"/>
      <sheetName val="JUNI 2019"/>
      <sheetName val="JULI 2019"/>
      <sheetName val="Agus 2019"/>
      <sheetName val="Sep 2019"/>
      <sheetName val="OKt 2019"/>
      <sheetName val="Nov 2019"/>
      <sheetName val="Des 2019 (2)"/>
      <sheetName val="lap realisasi keg lpj"/>
      <sheetName val="semester 1"/>
      <sheetName val="Sheet1"/>
    </sheetNames>
    <sheetDataSet>
      <sheetData sheetId="0">
        <row r="30">
          <cell r="D30">
            <v>1947442474</v>
          </cell>
          <cell r="E30">
            <v>0</v>
          </cell>
          <cell r="F30">
            <v>650000</v>
          </cell>
          <cell r="G30">
            <v>76459920</v>
          </cell>
          <cell r="H30">
            <v>68022000</v>
          </cell>
          <cell r="I30">
            <v>268435150</v>
          </cell>
          <cell r="J30">
            <v>34336000</v>
          </cell>
          <cell r="K30">
            <v>468147450</v>
          </cell>
          <cell r="L30">
            <v>74391740</v>
          </cell>
          <cell r="M30">
            <v>50048640</v>
          </cell>
          <cell r="N30">
            <v>370737000</v>
          </cell>
          <cell r="O30">
            <v>69836280</v>
          </cell>
          <cell r="P30">
            <v>378207400</v>
          </cell>
        </row>
        <row r="31">
          <cell r="D31">
            <v>891955970</v>
          </cell>
          <cell r="E31">
            <v>0</v>
          </cell>
          <cell r="F31">
            <v>650000</v>
          </cell>
          <cell r="G31">
            <v>76459920</v>
          </cell>
          <cell r="H31">
            <v>68022000</v>
          </cell>
          <cell r="I31">
            <v>87316000</v>
          </cell>
          <cell r="J31">
            <v>34336000</v>
          </cell>
          <cell r="K31">
            <v>88342500</v>
          </cell>
          <cell r="L31">
            <v>59351740</v>
          </cell>
          <cell r="M31">
            <v>50048640</v>
          </cell>
          <cell r="N31">
            <v>45288000</v>
          </cell>
          <cell r="O31">
            <v>54836280</v>
          </cell>
          <cell r="P31">
            <v>297415500</v>
          </cell>
        </row>
        <row r="32">
          <cell r="D32">
            <v>557601420</v>
          </cell>
          <cell r="E32">
            <v>0</v>
          </cell>
          <cell r="F32">
            <v>650000</v>
          </cell>
          <cell r="G32">
            <v>76459920</v>
          </cell>
          <cell r="H32">
            <v>68022000</v>
          </cell>
          <cell r="I32">
            <v>75483500</v>
          </cell>
          <cell r="J32">
            <v>34336000</v>
          </cell>
          <cell r="K32">
            <v>56484000</v>
          </cell>
          <cell r="L32">
            <v>47968740</v>
          </cell>
          <cell r="M32">
            <v>45848640</v>
          </cell>
          <cell r="N32">
            <v>39336000</v>
          </cell>
          <cell r="O32">
            <v>44311280</v>
          </cell>
          <cell r="P32">
            <v>61168700</v>
          </cell>
        </row>
        <row r="33">
          <cell r="D33">
            <v>32880000</v>
          </cell>
          <cell r="E33">
            <v>0</v>
          </cell>
          <cell r="F33">
            <v>0</v>
          </cell>
          <cell r="G33">
            <v>5480000</v>
          </cell>
          <cell r="H33">
            <v>5480000</v>
          </cell>
          <cell r="I33">
            <v>2740000</v>
          </cell>
          <cell r="J33">
            <v>2740000</v>
          </cell>
          <cell r="K33">
            <v>2740000</v>
          </cell>
          <cell r="L33">
            <v>2740000</v>
          </cell>
          <cell r="M33">
            <v>2740000</v>
          </cell>
          <cell r="N33">
            <v>2740000</v>
          </cell>
          <cell r="O33">
            <v>2740000</v>
          </cell>
          <cell r="P33">
            <v>0</v>
          </cell>
        </row>
        <row r="34">
          <cell r="D34">
            <v>32880000</v>
          </cell>
          <cell r="E34">
            <v>0</v>
          </cell>
          <cell r="F34">
            <v>0</v>
          </cell>
          <cell r="G34">
            <v>5480000</v>
          </cell>
          <cell r="H34">
            <v>5480000</v>
          </cell>
          <cell r="I34">
            <v>2740000</v>
          </cell>
          <cell r="J34">
            <v>2740000</v>
          </cell>
          <cell r="K34">
            <v>2740000</v>
          </cell>
          <cell r="L34">
            <v>2740000</v>
          </cell>
          <cell r="M34">
            <v>2740000</v>
          </cell>
          <cell r="N34">
            <v>2740000</v>
          </cell>
          <cell r="O34">
            <v>2740000</v>
          </cell>
          <cell r="P34">
            <v>0</v>
          </cell>
        </row>
        <row r="35">
          <cell r="D35">
            <v>32880000</v>
          </cell>
          <cell r="E35">
            <v>0</v>
          </cell>
          <cell r="F35">
            <v>0</v>
          </cell>
          <cell r="G35">
            <v>5480000</v>
          </cell>
          <cell r="H35">
            <v>5480000</v>
          </cell>
          <cell r="I35">
            <v>2740000</v>
          </cell>
          <cell r="J35">
            <v>2740000</v>
          </cell>
          <cell r="K35">
            <v>2740000</v>
          </cell>
          <cell r="L35">
            <v>2740000</v>
          </cell>
          <cell r="M35">
            <v>2740000</v>
          </cell>
          <cell r="N35">
            <v>2740000</v>
          </cell>
          <cell r="O35">
            <v>2740000</v>
          </cell>
          <cell r="P35">
            <v>0</v>
          </cell>
        </row>
        <row r="36">
          <cell r="D36">
            <v>32880000</v>
          </cell>
          <cell r="E36">
            <v>0</v>
          </cell>
          <cell r="F36">
            <v>0</v>
          </cell>
          <cell r="G36">
            <v>5480000</v>
          </cell>
          <cell r="H36">
            <v>5480000</v>
          </cell>
          <cell r="I36">
            <v>2740000</v>
          </cell>
          <cell r="J36">
            <v>2740000</v>
          </cell>
          <cell r="K36">
            <v>2740000</v>
          </cell>
          <cell r="L36">
            <v>2740000</v>
          </cell>
          <cell r="M36">
            <v>2740000</v>
          </cell>
          <cell r="N36">
            <v>2740000</v>
          </cell>
          <cell r="O36">
            <v>2740000</v>
          </cell>
          <cell r="P36">
            <v>0</v>
          </cell>
        </row>
        <row r="37">
          <cell r="D37">
            <v>0</v>
          </cell>
          <cell r="E37">
            <v>0</v>
          </cell>
          <cell r="F37">
            <v>0</v>
          </cell>
          <cell r="G37">
            <v>0</v>
          </cell>
          <cell r="H37">
            <v>0</v>
          </cell>
          <cell r="I37">
            <v>0</v>
          </cell>
          <cell r="J37">
            <v>0</v>
          </cell>
          <cell r="K37">
            <v>0</v>
          </cell>
          <cell r="L37">
            <v>0</v>
          </cell>
          <cell r="M37">
            <v>0</v>
          </cell>
          <cell r="N37">
            <v>0</v>
          </cell>
          <cell r="O37">
            <v>0</v>
          </cell>
          <cell r="P37">
            <v>0</v>
          </cell>
        </row>
        <row r="38">
          <cell r="D38">
            <v>371352000</v>
          </cell>
          <cell r="E38">
            <v>0</v>
          </cell>
          <cell r="F38">
            <v>0</v>
          </cell>
          <cell r="G38">
            <v>61892000</v>
          </cell>
          <cell r="H38">
            <v>61892000</v>
          </cell>
          <cell r="I38">
            <v>30946000</v>
          </cell>
          <cell r="J38">
            <v>30946000</v>
          </cell>
          <cell r="K38">
            <v>30946000</v>
          </cell>
          <cell r="L38">
            <v>30946000</v>
          </cell>
          <cell r="M38">
            <v>30946000</v>
          </cell>
          <cell r="N38">
            <v>30946000</v>
          </cell>
          <cell r="O38">
            <v>30946000</v>
          </cell>
          <cell r="P38">
            <v>30946000</v>
          </cell>
        </row>
        <row r="39">
          <cell r="D39">
            <v>371352000</v>
          </cell>
          <cell r="E39">
            <v>0</v>
          </cell>
          <cell r="F39">
            <v>0</v>
          </cell>
          <cell r="G39">
            <v>61892000</v>
          </cell>
          <cell r="H39">
            <v>61892000</v>
          </cell>
          <cell r="I39">
            <v>30946000</v>
          </cell>
          <cell r="J39">
            <v>30946000</v>
          </cell>
          <cell r="K39">
            <v>30946000</v>
          </cell>
          <cell r="L39">
            <v>30946000</v>
          </cell>
          <cell r="M39">
            <v>30946000</v>
          </cell>
          <cell r="N39">
            <v>30946000</v>
          </cell>
          <cell r="O39">
            <v>30946000</v>
          </cell>
          <cell r="P39">
            <v>30946000</v>
          </cell>
        </row>
        <row r="40">
          <cell r="D40">
            <v>371352000</v>
          </cell>
          <cell r="E40">
            <v>0</v>
          </cell>
          <cell r="F40">
            <v>0</v>
          </cell>
          <cell r="G40">
            <v>61892000</v>
          </cell>
          <cell r="H40">
            <v>61892000</v>
          </cell>
          <cell r="I40">
            <v>30946000</v>
          </cell>
          <cell r="J40">
            <v>30946000</v>
          </cell>
          <cell r="K40">
            <v>30946000</v>
          </cell>
          <cell r="L40">
            <v>30946000</v>
          </cell>
          <cell r="M40">
            <v>30946000</v>
          </cell>
          <cell r="N40">
            <v>30946000</v>
          </cell>
          <cell r="O40">
            <v>30946000</v>
          </cell>
          <cell r="P40">
            <v>30946000</v>
          </cell>
        </row>
        <row r="41">
          <cell r="D41">
            <v>371352000</v>
          </cell>
          <cell r="E41">
            <v>0</v>
          </cell>
          <cell r="F41">
            <v>0</v>
          </cell>
          <cell r="G41">
            <v>61892000</v>
          </cell>
          <cell r="H41">
            <v>61892000</v>
          </cell>
          <cell r="I41">
            <v>30946000</v>
          </cell>
          <cell r="J41">
            <v>30946000</v>
          </cell>
          <cell r="K41">
            <v>30946000</v>
          </cell>
          <cell r="L41">
            <v>30946000</v>
          </cell>
          <cell r="M41">
            <v>30946000</v>
          </cell>
          <cell r="N41">
            <v>30946000</v>
          </cell>
          <cell r="O41">
            <v>30946000</v>
          </cell>
          <cell r="P41">
            <v>30946000</v>
          </cell>
        </row>
        <row r="42">
          <cell r="D42">
            <v>0</v>
          </cell>
          <cell r="E42">
            <v>0</v>
          </cell>
          <cell r="F42">
            <v>0</v>
          </cell>
          <cell r="G42">
            <v>0</v>
          </cell>
          <cell r="H42">
            <v>0</v>
          </cell>
          <cell r="I42">
            <v>0</v>
          </cell>
          <cell r="J42">
            <v>0</v>
          </cell>
          <cell r="K42">
            <v>0</v>
          </cell>
          <cell r="L42">
            <v>0</v>
          </cell>
          <cell r="M42">
            <v>0</v>
          </cell>
          <cell r="N42">
            <v>0</v>
          </cell>
          <cell r="O42">
            <v>0</v>
          </cell>
          <cell r="P42">
            <v>0</v>
          </cell>
        </row>
        <row r="43">
          <cell r="D43">
            <v>11469480</v>
          </cell>
          <cell r="E43">
            <v>0</v>
          </cell>
          <cell r="F43">
            <v>0</v>
          </cell>
          <cell r="G43">
            <v>2887920</v>
          </cell>
          <cell r="H43">
            <v>0</v>
          </cell>
          <cell r="I43">
            <v>0</v>
          </cell>
          <cell r="J43">
            <v>0</v>
          </cell>
          <cell r="K43">
            <v>0</v>
          </cell>
          <cell r="L43">
            <v>962640</v>
          </cell>
          <cell r="M43">
            <v>962640</v>
          </cell>
          <cell r="N43">
            <v>0</v>
          </cell>
          <cell r="O43">
            <v>1925280</v>
          </cell>
          <cell r="P43">
            <v>4731000</v>
          </cell>
        </row>
        <row r="44">
          <cell r="D44">
            <v>11469480</v>
          </cell>
          <cell r="E44">
            <v>0</v>
          </cell>
          <cell r="F44">
            <v>0</v>
          </cell>
          <cell r="G44">
            <v>2887920</v>
          </cell>
          <cell r="H44">
            <v>0</v>
          </cell>
          <cell r="I44">
            <v>0</v>
          </cell>
          <cell r="J44">
            <v>0</v>
          </cell>
          <cell r="K44">
            <v>0</v>
          </cell>
          <cell r="L44">
            <v>962640</v>
          </cell>
          <cell r="M44">
            <v>962640</v>
          </cell>
          <cell r="N44">
            <v>0</v>
          </cell>
          <cell r="O44">
            <v>1925280</v>
          </cell>
          <cell r="P44">
            <v>4731000</v>
          </cell>
        </row>
        <row r="45">
          <cell r="D45">
            <v>11469480</v>
          </cell>
          <cell r="E45">
            <v>0</v>
          </cell>
          <cell r="F45">
            <v>0</v>
          </cell>
          <cell r="G45">
            <v>2887920</v>
          </cell>
          <cell r="H45">
            <v>0</v>
          </cell>
          <cell r="I45">
            <v>0</v>
          </cell>
          <cell r="J45">
            <v>0</v>
          </cell>
          <cell r="K45">
            <v>0</v>
          </cell>
          <cell r="L45">
            <v>962640</v>
          </cell>
          <cell r="M45">
            <v>962640</v>
          </cell>
          <cell r="N45">
            <v>0</v>
          </cell>
          <cell r="O45">
            <v>1925280</v>
          </cell>
          <cell r="P45">
            <v>4731000</v>
          </cell>
        </row>
        <row r="46">
          <cell r="D46">
            <v>904200</v>
          </cell>
          <cell r="E46">
            <v>0</v>
          </cell>
          <cell r="F46">
            <v>0</v>
          </cell>
          <cell r="G46">
            <v>246600</v>
          </cell>
          <cell r="H46">
            <v>0</v>
          </cell>
          <cell r="I46">
            <v>0</v>
          </cell>
          <cell r="J46">
            <v>0</v>
          </cell>
          <cell r="K46">
            <v>0</v>
          </cell>
          <cell r="L46">
            <v>82200</v>
          </cell>
          <cell r="M46">
            <v>82200</v>
          </cell>
          <cell r="N46">
            <v>0</v>
          </cell>
          <cell r="O46">
            <v>164400</v>
          </cell>
          <cell r="P46">
            <v>328800</v>
          </cell>
        </row>
        <row r="47">
          <cell r="D47">
            <v>10565280</v>
          </cell>
          <cell r="E47">
            <v>0</v>
          </cell>
          <cell r="F47">
            <v>0</v>
          </cell>
          <cell r="G47">
            <v>2641320</v>
          </cell>
          <cell r="H47">
            <v>0</v>
          </cell>
          <cell r="I47">
            <v>0</v>
          </cell>
          <cell r="J47">
            <v>0</v>
          </cell>
          <cell r="K47">
            <v>0</v>
          </cell>
          <cell r="L47">
            <v>880440</v>
          </cell>
          <cell r="M47">
            <v>880440</v>
          </cell>
          <cell r="N47">
            <v>0</v>
          </cell>
          <cell r="O47">
            <v>1760880</v>
          </cell>
          <cell r="P47">
            <v>4402200</v>
          </cell>
        </row>
        <row r="48">
          <cell r="D48">
            <v>59201440</v>
          </cell>
          <cell r="E48">
            <v>0</v>
          </cell>
          <cell r="F48">
            <v>0</v>
          </cell>
          <cell r="G48">
            <v>0</v>
          </cell>
          <cell r="H48">
            <v>0</v>
          </cell>
          <cell r="I48">
            <v>14897500</v>
          </cell>
          <cell r="J48">
            <v>0</v>
          </cell>
          <cell r="K48">
            <v>22798000</v>
          </cell>
          <cell r="L48">
            <v>8037600</v>
          </cell>
          <cell r="M48">
            <v>0</v>
          </cell>
          <cell r="N48">
            <v>5650000</v>
          </cell>
          <cell r="O48">
            <v>0</v>
          </cell>
          <cell r="P48">
            <v>5525700</v>
          </cell>
        </row>
        <row r="49">
          <cell r="D49">
            <v>59201440</v>
          </cell>
          <cell r="E49">
            <v>0</v>
          </cell>
          <cell r="F49">
            <v>0</v>
          </cell>
          <cell r="G49">
            <v>0</v>
          </cell>
          <cell r="H49">
            <v>0</v>
          </cell>
          <cell r="I49">
            <v>14897500</v>
          </cell>
          <cell r="J49">
            <v>0</v>
          </cell>
          <cell r="K49">
            <v>22798000</v>
          </cell>
          <cell r="L49">
            <v>8037600</v>
          </cell>
          <cell r="M49">
            <v>0</v>
          </cell>
          <cell r="N49">
            <v>5650000</v>
          </cell>
          <cell r="O49">
            <v>0</v>
          </cell>
          <cell r="P49">
            <v>5525700</v>
          </cell>
        </row>
        <row r="50">
          <cell r="D50">
            <v>23101440</v>
          </cell>
          <cell r="E50">
            <v>0</v>
          </cell>
          <cell r="F50">
            <v>0</v>
          </cell>
          <cell r="G50">
            <v>0</v>
          </cell>
          <cell r="H50">
            <v>0</v>
          </cell>
          <cell r="I50">
            <v>7451500</v>
          </cell>
          <cell r="J50">
            <v>0</v>
          </cell>
          <cell r="K50">
            <v>3638000</v>
          </cell>
          <cell r="L50">
            <v>5489600</v>
          </cell>
          <cell r="M50">
            <v>0</v>
          </cell>
          <cell r="N50">
            <v>2786500</v>
          </cell>
          <cell r="O50">
            <v>0</v>
          </cell>
          <cell r="P50">
            <v>3505700</v>
          </cell>
        </row>
        <row r="51">
          <cell r="D51">
            <v>5499000</v>
          </cell>
          <cell r="E51">
            <v>0</v>
          </cell>
          <cell r="F51">
            <v>0</v>
          </cell>
          <cell r="G51">
            <v>0</v>
          </cell>
          <cell r="H51">
            <v>0</v>
          </cell>
          <cell r="I51">
            <v>2918500</v>
          </cell>
          <cell r="J51">
            <v>0</v>
          </cell>
          <cell r="K51">
            <v>969000</v>
          </cell>
          <cell r="L51">
            <v>623000</v>
          </cell>
          <cell r="M51">
            <v>0</v>
          </cell>
          <cell r="N51">
            <v>525000</v>
          </cell>
          <cell r="O51">
            <v>0</v>
          </cell>
          <cell r="P51">
            <v>463500</v>
          </cell>
        </row>
        <row r="52">
          <cell r="D52">
            <v>224000</v>
          </cell>
          <cell r="E52">
            <v>0</v>
          </cell>
          <cell r="F52">
            <v>0</v>
          </cell>
          <cell r="G52">
            <v>0</v>
          </cell>
          <cell r="H52">
            <v>0</v>
          </cell>
          <cell r="I52">
            <v>65000</v>
          </cell>
          <cell r="J52">
            <v>0</v>
          </cell>
          <cell r="K52">
            <v>0</v>
          </cell>
          <cell r="L52">
            <v>65000</v>
          </cell>
          <cell r="M52">
            <v>0</v>
          </cell>
          <cell r="N52">
            <v>94000</v>
          </cell>
          <cell r="O52">
            <v>0</v>
          </cell>
          <cell r="P52">
            <v>0</v>
          </cell>
        </row>
        <row r="53">
          <cell r="D53">
            <v>1500000</v>
          </cell>
          <cell r="E53">
            <v>0</v>
          </cell>
          <cell r="F53">
            <v>0</v>
          </cell>
          <cell r="G53">
            <v>0</v>
          </cell>
          <cell r="H53">
            <v>0</v>
          </cell>
          <cell r="I53">
            <v>375000</v>
          </cell>
          <cell r="J53">
            <v>0</v>
          </cell>
          <cell r="K53">
            <v>125000</v>
          </cell>
          <cell r="L53">
            <v>500000</v>
          </cell>
          <cell r="M53">
            <v>0</v>
          </cell>
          <cell r="N53">
            <v>250000</v>
          </cell>
          <cell r="O53">
            <v>0</v>
          </cell>
          <cell r="P53">
            <v>250000</v>
          </cell>
        </row>
        <row r="54">
          <cell r="D54">
            <v>7218440</v>
          </cell>
          <cell r="E54">
            <v>0</v>
          </cell>
          <cell r="F54">
            <v>0</v>
          </cell>
          <cell r="G54">
            <v>0</v>
          </cell>
          <cell r="H54">
            <v>0</v>
          </cell>
          <cell r="I54">
            <v>1633000</v>
          </cell>
          <cell r="J54">
            <v>0</v>
          </cell>
          <cell r="K54">
            <v>1444000</v>
          </cell>
          <cell r="L54">
            <v>1941600</v>
          </cell>
          <cell r="M54">
            <v>0</v>
          </cell>
          <cell r="N54">
            <v>737500</v>
          </cell>
          <cell r="O54">
            <v>0</v>
          </cell>
          <cell r="P54">
            <v>1462200</v>
          </cell>
        </row>
        <row r="55">
          <cell r="D55">
            <v>8400000</v>
          </cell>
          <cell r="E55">
            <v>0</v>
          </cell>
          <cell r="F55">
            <v>0</v>
          </cell>
          <cell r="G55">
            <v>0</v>
          </cell>
          <cell r="H55">
            <v>0</v>
          </cell>
          <cell r="I55">
            <v>2420000</v>
          </cell>
          <cell r="J55">
            <v>0</v>
          </cell>
          <cell r="K55">
            <v>1060000</v>
          </cell>
          <cell r="L55">
            <v>2240000</v>
          </cell>
          <cell r="M55">
            <v>0</v>
          </cell>
          <cell r="N55">
            <v>1180000</v>
          </cell>
          <cell r="O55">
            <v>0</v>
          </cell>
          <cell r="P55">
            <v>1270000</v>
          </cell>
        </row>
        <row r="56">
          <cell r="D56">
            <v>260000</v>
          </cell>
          <cell r="E56">
            <v>0</v>
          </cell>
          <cell r="F56">
            <v>0</v>
          </cell>
          <cell r="G56">
            <v>0</v>
          </cell>
          <cell r="H56">
            <v>0</v>
          </cell>
          <cell r="I56">
            <v>40000</v>
          </cell>
          <cell r="J56">
            <v>0</v>
          </cell>
          <cell r="K56">
            <v>40000</v>
          </cell>
          <cell r="L56">
            <v>120000</v>
          </cell>
          <cell r="M56">
            <v>0</v>
          </cell>
          <cell r="N56">
            <v>0</v>
          </cell>
          <cell r="O56">
            <v>0</v>
          </cell>
          <cell r="P56">
            <v>60000</v>
          </cell>
        </row>
        <row r="57">
          <cell r="D57">
            <v>24300000</v>
          </cell>
          <cell r="E57">
            <v>0</v>
          </cell>
          <cell r="F57">
            <v>0</v>
          </cell>
          <cell r="G57">
            <v>0</v>
          </cell>
          <cell r="H57">
            <v>0</v>
          </cell>
          <cell r="I57">
            <v>6075000</v>
          </cell>
          <cell r="J57">
            <v>0</v>
          </cell>
          <cell r="K57">
            <v>18225000</v>
          </cell>
          <cell r="L57">
            <v>0</v>
          </cell>
          <cell r="M57">
            <v>0</v>
          </cell>
          <cell r="N57">
            <v>0</v>
          </cell>
          <cell r="O57">
            <v>0</v>
          </cell>
          <cell r="P57">
            <v>0</v>
          </cell>
        </row>
        <row r="58">
          <cell r="D58">
            <v>24300000</v>
          </cell>
          <cell r="E58">
            <v>0</v>
          </cell>
          <cell r="F58">
            <v>0</v>
          </cell>
          <cell r="G58">
            <v>0</v>
          </cell>
          <cell r="H58">
            <v>0</v>
          </cell>
          <cell r="I58">
            <v>6075000</v>
          </cell>
          <cell r="J58">
            <v>0</v>
          </cell>
          <cell r="K58">
            <v>18225000</v>
          </cell>
          <cell r="L58">
            <v>0</v>
          </cell>
          <cell r="M58">
            <v>0</v>
          </cell>
          <cell r="N58">
            <v>0</v>
          </cell>
          <cell r="O58">
            <v>0</v>
          </cell>
          <cell r="P58">
            <v>0</v>
          </cell>
        </row>
        <row r="59">
          <cell r="D59">
            <v>8150000</v>
          </cell>
          <cell r="E59">
            <v>0</v>
          </cell>
          <cell r="F59">
            <v>0</v>
          </cell>
          <cell r="G59">
            <v>0</v>
          </cell>
          <cell r="H59">
            <v>0</v>
          </cell>
          <cell r="I59">
            <v>960000</v>
          </cell>
          <cell r="J59">
            <v>0</v>
          </cell>
          <cell r="K59">
            <v>770000</v>
          </cell>
          <cell r="L59">
            <v>1960000</v>
          </cell>
          <cell r="M59">
            <v>0</v>
          </cell>
          <cell r="N59">
            <v>1150000</v>
          </cell>
          <cell r="O59">
            <v>0</v>
          </cell>
          <cell r="P59">
            <v>1670000</v>
          </cell>
        </row>
        <row r="60">
          <cell r="D60">
            <v>7250000</v>
          </cell>
          <cell r="E60">
            <v>0</v>
          </cell>
          <cell r="F60">
            <v>0</v>
          </cell>
          <cell r="G60">
            <v>0</v>
          </cell>
          <cell r="H60">
            <v>0</v>
          </cell>
          <cell r="I60">
            <v>910000</v>
          </cell>
          <cell r="J60">
            <v>0</v>
          </cell>
          <cell r="K60">
            <v>620000</v>
          </cell>
          <cell r="L60">
            <v>1800000</v>
          </cell>
          <cell r="M60">
            <v>0</v>
          </cell>
          <cell r="N60">
            <v>1100000</v>
          </cell>
          <cell r="O60">
            <v>0</v>
          </cell>
          <cell r="P60">
            <v>1620000</v>
          </cell>
        </row>
        <row r="61">
          <cell r="D61">
            <v>900000</v>
          </cell>
          <cell r="E61">
            <v>0</v>
          </cell>
          <cell r="F61">
            <v>0</v>
          </cell>
          <cell r="G61">
            <v>0</v>
          </cell>
          <cell r="H61">
            <v>0</v>
          </cell>
          <cell r="I61">
            <v>50000</v>
          </cell>
          <cell r="J61">
            <v>0</v>
          </cell>
          <cell r="K61">
            <v>150000</v>
          </cell>
          <cell r="L61">
            <v>160000</v>
          </cell>
          <cell r="M61">
            <v>0</v>
          </cell>
          <cell r="N61">
            <v>50000</v>
          </cell>
          <cell r="O61">
            <v>0</v>
          </cell>
          <cell r="P61">
            <v>50000</v>
          </cell>
        </row>
        <row r="62">
          <cell r="D62">
            <v>2280000</v>
          </cell>
          <cell r="E62">
            <v>0</v>
          </cell>
          <cell r="F62">
            <v>0</v>
          </cell>
          <cell r="G62">
            <v>0</v>
          </cell>
          <cell r="H62">
            <v>0</v>
          </cell>
          <cell r="I62">
            <v>411000</v>
          </cell>
          <cell r="J62">
            <v>0</v>
          </cell>
          <cell r="K62">
            <v>165000</v>
          </cell>
          <cell r="L62">
            <v>588000</v>
          </cell>
          <cell r="M62">
            <v>0</v>
          </cell>
          <cell r="N62">
            <v>343500</v>
          </cell>
          <cell r="O62">
            <v>0</v>
          </cell>
          <cell r="P62">
            <v>350000</v>
          </cell>
        </row>
        <row r="63">
          <cell r="D63">
            <v>1200000</v>
          </cell>
          <cell r="E63">
            <v>0</v>
          </cell>
          <cell r="F63">
            <v>0</v>
          </cell>
          <cell r="G63">
            <v>0</v>
          </cell>
          <cell r="H63">
            <v>0</v>
          </cell>
          <cell r="I63">
            <v>141000</v>
          </cell>
          <cell r="J63">
            <v>0</v>
          </cell>
          <cell r="K63">
            <v>75000</v>
          </cell>
          <cell r="L63">
            <v>228000</v>
          </cell>
          <cell r="M63">
            <v>0</v>
          </cell>
          <cell r="N63">
            <v>163500</v>
          </cell>
          <cell r="O63">
            <v>0</v>
          </cell>
          <cell r="P63">
            <v>170000</v>
          </cell>
        </row>
        <row r="64">
          <cell r="D64">
            <v>1080000</v>
          </cell>
          <cell r="E64">
            <v>0</v>
          </cell>
          <cell r="F64">
            <v>0</v>
          </cell>
          <cell r="G64">
            <v>0</v>
          </cell>
          <cell r="H64">
            <v>0</v>
          </cell>
          <cell r="I64">
            <v>270000</v>
          </cell>
          <cell r="J64">
            <v>0</v>
          </cell>
          <cell r="K64">
            <v>90000</v>
          </cell>
          <cell r="L64">
            <v>360000</v>
          </cell>
          <cell r="M64">
            <v>0</v>
          </cell>
          <cell r="N64">
            <v>180000</v>
          </cell>
          <cell r="O64">
            <v>0</v>
          </cell>
          <cell r="P64">
            <v>180000</v>
          </cell>
        </row>
        <row r="66">
          <cell r="D66">
            <v>40700000</v>
          </cell>
          <cell r="E66">
            <v>0</v>
          </cell>
          <cell r="F66">
            <v>0</v>
          </cell>
          <cell r="G66">
            <v>6200000</v>
          </cell>
          <cell r="H66">
            <v>0</v>
          </cell>
          <cell r="I66">
            <v>12400000</v>
          </cell>
          <cell r="J66">
            <v>0</v>
          </cell>
          <cell r="K66">
            <v>0</v>
          </cell>
          <cell r="L66">
            <v>0</v>
          </cell>
          <cell r="M66">
            <v>11200000</v>
          </cell>
          <cell r="N66">
            <v>0</v>
          </cell>
          <cell r="O66">
            <v>0</v>
          </cell>
          <cell r="P66">
            <v>8400000</v>
          </cell>
        </row>
        <row r="67">
          <cell r="D67">
            <v>40700000</v>
          </cell>
          <cell r="E67">
            <v>0</v>
          </cell>
          <cell r="F67">
            <v>0</v>
          </cell>
          <cell r="G67">
            <v>6200000</v>
          </cell>
          <cell r="H67">
            <v>0</v>
          </cell>
          <cell r="I67">
            <v>12400000</v>
          </cell>
          <cell r="J67">
            <v>0</v>
          </cell>
          <cell r="K67">
            <v>0</v>
          </cell>
          <cell r="L67">
            <v>0</v>
          </cell>
          <cell r="M67">
            <v>11200000</v>
          </cell>
          <cell r="N67">
            <v>0</v>
          </cell>
          <cell r="O67">
            <v>0</v>
          </cell>
          <cell r="P67">
            <v>8400000</v>
          </cell>
        </row>
        <row r="68">
          <cell r="D68">
            <v>40700000</v>
          </cell>
          <cell r="E68">
            <v>0</v>
          </cell>
          <cell r="F68">
            <v>0</v>
          </cell>
          <cell r="G68">
            <v>6200000</v>
          </cell>
          <cell r="H68">
            <v>0</v>
          </cell>
          <cell r="I68">
            <v>12400000</v>
          </cell>
          <cell r="J68">
            <v>0</v>
          </cell>
          <cell r="K68">
            <v>0</v>
          </cell>
          <cell r="L68">
            <v>0</v>
          </cell>
          <cell r="M68">
            <v>11200000</v>
          </cell>
          <cell r="N68">
            <v>0</v>
          </cell>
          <cell r="O68">
            <v>0</v>
          </cell>
          <cell r="P68">
            <v>8400000</v>
          </cell>
        </row>
        <row r="69">
          <cell r="D69">
            <v>37300000</v>
          </cell>
          <cell r="E69">
            <v>0</v>
          </cell>
          <cell r="F69">
            <v>0</v>
          </cell>
          <cell r="G69">
            <v>6200000</v>
          </cell>
          <cell r="H69">
            <v>0</v>
          </cell>
          <cell r="I69">
            <v>9300000</v>
          </cell>
          <cell r="J69">
            <v>0</v>
          </cell>
          <cell r="K69">
            <v>0</v>
          </cell>
          <cell r="L69">
            <v>0</v>
          </cell>
          <cell r="M69">
            <v>11200000</v>
          </cell>
          <cell r="N69">
            <v>0</v>
          </cell>
          <cell r="O69">
            <v>0</v>
          </cell>
          <cell r="P69">
            <v>8400000</v>
          </cell>
        </row>
        <row r="70">
          <cell r="D70">
            <v>3400000</v>
          </cell>
          <cell r="E70">
            <v>0</v>
          </cell>
          <cell r="F70">
            <v>0</v>
          </cell>
          <cell r="G70">
            <v>0</v>
          </cell>
          <cell r="H70">
            <v>0</v>
          </cell>
          <cell r="I70">
            <v>3100000</v>
          </cell>
          <cell r="J70">
            <v>0</v>
          </cell>
          <cell r="K70">
            <v>0</v>
          </cell>
          <cell r="L70">
            <v>0</v>
          </cell>
          <cell r="M70">
            <v>0</v>
          </cell>
          <cell r="N70">
            <v>0</v>
          </cell>
          <cell r="O70">
            <v>0</v>
          </cell>
          <cell r="P70">
            <v>0</v>
          </cell>
        </row>
        <row r="71">
          <cell r="D71">
            <v>2298500</v>
          </cell>
          <cell r="E71">
            <v>0</v>
          </cell>
          <cell r="F71">
            <v>0</v>
          </cell>
          <cell r="G71">
            <v>0</v>
          </cell>
          <cell r="H71">
            <v>0</v>
          </cell>
          <cell r="I71">
            <v>0</v>
          </cell>
          <cell r="J71">
            <v>0</v>
          </cell>
          <cell r="K71">
            <v>0</v>
          </cell>
          <cell r="L71">
            <v>732500</v>
          </cell>
          <cell r="M71">
            <v>0</v>
          </cell>
          <cell r="N71">
            <v>0</v>
          </cell>
          <cell r="O71">
            <v>0</v>
          </cell>
          <cell r="P71">
            <v>1566000</v>
          </cell>
        </row>
        <row r="72">
          <cell r="D72">
            <v>2298500</v>
          </cell>
          <cell r="E72">
            <v>0</v>
          </cell>
          <cell r="F72">
            <v>0</v>
          </cell>
          <cell r="G72">
            <v>0</v>
          </cell>
          <cell r="H72">
            <v>0</v>
          </cell>
          <cell r="I72">
            <v>0</v>
          </cell>
          <cell r="J72">
            <v>0</v>
          </cell>
          <cell r="K72">
            <v>0</v>
          </cell>
          <cell r="L72">
            <v>732500</v>
          </cell>
          <cell r="M72">
            <v>0</v>
          </cell>
          <cell r="N72">
            <v>0</v>
          </cell>
          <cell r="O72">
            <v>0</v>
          </cell>
          <cell r="P72">
            <v>1566000</v>
          </cell>
        </row>
        <row r="73">
          <cell r="D73">
            <v>2298500</v>
          </cell>
          <cell r="E73">
            <v>0</v>
          </cell>
          <cell r="F73">
            <v>0</v>
          </cell>
          <cell r="G73">
            <v>0</v>
          </cell>
          <cell r="H73">
            <v>0</v>
          </cell>
          <cell r="I73">
            <v>0</v>
          </cell>
          <cell r="J73">
            <v>0</v>
          </cell>
          <cell r="K73">
            <v>0</v>
          </cell>
          <cell r="L73">
            <v>732500</v>
          </cell>
          <cell r="M73">
            <v>0</v>
          </cell>
          <cell r="N73">
            <v>0</v>
          </cell>
          <cell r="O73">
            <v>0</v>
          </cell>
          <cell r="P73">
            <v>1566000</v>
          </cell>
        </row>
        <row r="74">
          <cell r="D74">
            <v>808500</v>
          </cell>
          <cell r="E74">
            <v>0</v>
          </cell>
          <cell r="F74">
            <v>0</v>
          </cell>
          <cell r="G74">
            <v>0</v>
          </cell>
          <cell r="H74">
            <v>0</v>
          </cell>
          <cell r="I74">
            <v>0</v>
          </cell>
          <cell r="J74">
            <v>0</v>
          </cell>
          <cell r="K74">
            <v>0</v>
          </cell>
          <cell r="L74">
            <v>282500</v>
          </cell>
          <cell r="M74">
            <v>0</v>
          </cell>
          <cell r="N74">
            <v>0</v>
          </cell>
          <cell r="O74">
            <v>0</v>
          </cell>
          <cell r="P74">
            <v>526000</v>
          </cell>
        </row>
        <row r="76">
          <cell r="D76">
            <v>990000</v>
          </cell>
          <cell r="E76">
            <v>0</v>
          </cell>
          <cell r="F76">
            <v>0</v>
          </cell>
          <cell r="G76">
            <v>0</v>
          </cell>
          <cell r="H76">
            <v>0</v>
          </cell>
          <cell r="I76">
            <v>0</v>
          </cell>
          <cell r="J76">
            <v>0</v>
          </cell>
          <cell r="K76">
            <v>0</v>
          </cell>
          <cell r="L76">
            <v>450000</v>
          </cell>
          <cell r="M76">
            <v>0</v>
          </cell>
          <cell r="N76">
            <v>0</v>
          </cell>
          <cell r="O76">
            <v>0</v>
          </cell>
          <cell r="P76">
            <v>540000</v>
          </cell>
        </row>
        <row r="77">
          <cell r="D77">
            <v>31900000</v>
          </cell>
          <cell r="E77">
            <v>0</v>
          </cell>
          <cell r="F77">
            <v>0</v>
          </cell>
          <cell r="G77">
            <v>0</v>
          </cell>
          <cell r="H77">
            <v>0</v>
          </cell>
          <cell r="I77">
            <v>14500000</v>
          </cell>
          <cell r="J77">
            <v>0</v>
          </cell>
          <cell r="K77">
            <v>0</v>
          </cell>
          <cell r="L77">
            <v>0</v>
          </cell>
          <cell r="M77">
            <v>0</v>
          </cell>
          <cell r="N77">
            <v>0</v>
          </cell>
          <cell r="O77">
            <v>8700000</v>
          </cell>
          <cell r="P77">
            <v>8700000</v>
          </cell>
        </row>
        <row r="78">
          <cell r="D78">
            <v>31900000</v>
          </cell>
          <cell r="E78">
            <v>0</v>
          </cell>
          <cell r="F78">
            <v>0</v>
          </cell>
          <cell r="G78">
            <v>0</v>
          </cell>
          <cell r="H78">
            <v>0</v>
          </cell>
          <cell r="I78">
            <v>14500000</v>
          </cell>
          <cell r="J78">
            <v>0</v>
          </cell>
          <cell r="K78">
            <v>0</v>
          </cell>
          <cell r="L78">
            <v>0</v>
          </cell>
          <cell r="M78">
            <v>0</v>
          </cell>
          <cell r="N78">
            <v>0</v>
          </cell>
          <cell r="O78">
            <v>8700000</v>
          </cell>
          <cell r="P78">
            <v>8700000</v>
          </cell>
        </row>
        <row r="79">
          <cell r="D79">
            <v>31900000</v>
          </cell>
          <cell r="E79">
            <v>0</v>
          </cell>
          <cell r="F79">
            <v>0</v>
          </cell>
          <cell r="G79">
            <v>0</v>
          </cell>
          <cell r="H79">
            <v>0</v>
          </cell>
          <cell r="I79">
            <v>14500000</v>
          </cell>
          <cell r="J79">
            <v>0</v>
          </cell>
          <cell r="K79">
            <v>0</v>
          </cell>
          <cell r="L79">
            <v>0</v>
          </cell>
          <cell r="M79">
            <v>0</v>
          </cell>
          <cell r="N79">
            <v>0</v>
          </cell>
          <cell r="O79">
            <v>8700000</v>
          </cell>
          <cell r="P79">
            <v>8700000</v>
          </cell>
        </row>
        <row r="80">
          <cell r="D80">
            <v>31900000</v>
          </cell>
          <cell r="E80">
            <v>0</v>
          </cell>
          <cell r="F80">
            <v>0</v>
          </cell>
          <cell r="G80">
            <v>0</v>
          </cell>
          <cell r="H80">
            <v>0</v>
          </cell>
          <cell r="I80">
            <v>14500000</v>
          </cell>
          <cell r="J80">
            <v>0</v>
          </cell>
          <cell r="K80">
            <v>0</v>
          </cell>
          <cell r="L80">
            <v>0</v>
          </cell>
          <cell r="M80">
            <v>0</v>
          </cell>
          <cell r="N80">
            <v>0</v>
          </cell>
          <cell r="O80">
            <v>8700000</v>
          </cell>
          <cell r="P80">
            <v>8700000</v>
          </cell>
        </row>
        <row r="81">
          <cell r="D81">
            <v>7800000</v>
          </cell>
          <cell r="E81">
            <v>0</v>
          </cell>
          <cell r="F81">
            <v>650000</v>
          </cell>
          <cell r="G81">
            <v>0</v>
          </cell>
          <cell r="H81">
            <v>650000</v>
          </cell>
          <cell r="I81">
            <v>0</v>
          </cell>
          <cell r="J81">
            <v>650000</v>
          </cell>
          <cell r="K81">
            <v>0</v>
          </cell>
          <cell r="L81">
            <v>4550000</v>
          </cell>
          <cell r="M81">
            <v>0</v>
          </cell>
          <cell r="N81">
            <v>0</v>
          </cell>
          <cell r="O81">
            <v>0</v>
          </cell>
          <cell r="P81">
            <v>1300000</v>
          </cell>
        </row>
        <row r="82">
          <cell r="D82">
            <v>7800000</v>
          </cell>
          <cell r="E82">
            <v>0</v>
          </cell>
          <cell r="F82">
            <v>650000</v>
          </cell>
          <cell r="G82">
            <v>0</v>
          </cell>
          <cell r="H82">
            <v>650000</v>
          </cell>
          <cell r="I82">
            <v>0</v>
          </cell>
          <cell r="J82">
            <v>650000</v>
          </cell>
          <cell r="K82">
            <v>0</v>
          </cell>
          <cell r="L82">
            <v>4550000</v>
          </cell>
          <cell r="M82">
            <v>0</v>
          </cell>
          <cell r="N82">
            <v>0</v>
          </cell>
          <cell r="O82">
            <v>0</v>
          </cell>
          <cell r="P82">
            <v>1300000</v>
          </cell>
        </row>
        <row r="83">
          <cell r="D83">
            <v>7800000</v>
          </cell>
          <cell r="E83">
            <v>0</v>
          </cell>
          <cell r="F83">
            <v>650000</v>
          </cell>
          <cell r="G83">
            <v>0</v>
          </cell>
          <cell r="H83">
            <v>650000</v>
          </cell>
          <cell r="I83">
            <v>0</v>
          </cell>
          <cell r="J83">
            <v>650000</v>
          </cell>
          <cell r="K83">
            <v>0</v>
          </cell>
          <cell r="L83">
            <v>4550000</v>
          </cell>
          <cell r="M83">
            <v>0</v>
          </cell>
          <cell r="N83">
            <v>0</v>
          </cell>
          <cell r="O83">
            <v>0</v>
          </cell>
          <cell r="P83">
            <v>1300000</v>
          </cell>
        </row>
        <row r="84">
          <cell r="D84">
            <v>7800000</v>
          </cell>
          <cell r="E84">
            <v>0</v>
          </cell>
          <cell r="F84">
            <v>650000</v>
          </cell>
          <cell r="G84">
            <v>0</v>
          </cell>
          <cell r="H84">
            <v>650000</v>
          </cell>
          <cell r="I84">
            <v>0</v>
          </cell>
          <cell r="J84">
            <v>650000</v>
          </cell>
          <cell r="L84">
            <v>4550000</v>
          </cell>
          <cell r="P84">
            <v>1300000</v>
          </cell>
        </row>
        <row r="85">
          <cell r="D85">
            <v>21275000</v>
          </cell>
          <cell r="E85">
            <v>0</v>
          </cell>
          <cell r="F85">
            <v>0</v>
          </cell>
          <cell r="G85">
            <v>0</v>
          </cell>
          <cell r="H85">
            <v>0</v>
          </cell>
          <cell r="I85">
            <v>1925000</v>
          </cell>
          <cell r="J85">
            <v>0</v>
          </cell>
          <cell r="K85">
            <v>3038000</v>
          </cell>
          <cell r="L85">
            <v>3385000</v>
          </cell>
          <cell r="M85">
            <v>0</v>
          </cell>
          <cell r="N85">
            <v>2652500</v>
          </cell>
          <cell r="O85">
            <v>0</v>
          </cell>
          <cell r="P85">
            <v>1080000</v>
          </cell>
        </row>
        <row r="86">
          <cell r="D86">
            <v>1838000</v>
          </cell>
          <cell r="E86">
            <v>0</v>
          </cell>
          <cell r="F86">
            <v>0</v>
          </cell>
          <cell r="G86">
            <v>0</v>
          </cell>
          <cell r="H86">
            <v>0</v>
          </cell>
          <cell r="I86">
            <v>0</v>
          </cell>
          <cell r="J86">
            <v>0</v>
          </cell>
          <cell r="K86">
            <v>1838000</v>
          </cell>
          <cell r="L86">
            <v>0</v>
          </cell>
          <cell r="M86">
            <v>0</v>
          </cell>
          <cell r="N86">
            <v>0</v>
          </cell>
          <cell r="O86">
            <v>0</v>
          </cell>
          <cell r="P86">
            <v>0</v>
          </cell>
        </row>
        <row r="87">
          <cell r="D87">
            <v>1838000</v>
          </cell>
          <cell r="E87">
            <v>0</v>
          </cell>
          <cell r="F87">
            <v>0</v>
          </cell>
          <cell r="G87">
            <v>0</v>
          </cell>
          <cell r="H87">
            <v>0</v>
          </cell>
          <cell r="I87">
            <v>0</v>
          </cell>
          <cell r="J87">
            <v>0</v>
          </cell>
          <cell r="K87">
            <v>1838000</v>
          </cell>
          <cell r="L87">
            <v>0</v>
          </cell>
          <cell r="M87">
            <v>0</v>
          </cell>
          <cell r="N87">
            <v>0</v>
          </cell>
          <cell r="O87">
            <v>0</v>
          </cell>
          <cell r="P87">
            <v>0</v>
          </cell>
        </row>
        <row r="88">
          <cell r="D88">
            <v>1838000</v>
          </cell>
          <cell r="E88">
            <v>0</v>
          </cell>
          <cell r="F88">
            <v>0</v>
          </cell>
          <cell r="G88">
            <v>0</v>
          </cell>
          <cell r="H88">
            <v>0</v>
          </cell>
          <cell r="I88">
            <v>0</v>
          </cell>
          <cell r="J88">
            <v>0</v>
          </cell>
          <cell r="K88">
            <v>1838000</v>
          </cell>
          <cell r="L88">
            <v>0</v>
          </cell>
          <cell r="M88">
            <v>0</v>
          </cell>
          <cell r="N88">
            <v>0</v>
          </cell>
          <cell r="O88">
            <v>0</v>
          </cell>
          <cell r="P88">
            <v>0</v>
          </cell>
        </row>
        <row r="89">
          <cell r="D89">
            <v>1838000</v>
          </cell>
          <cell r="K89">
            <v>1838000</v>
          </cell>
          <cell r="L89">
            <v>0</v>
          </cell>
          <cell r="M89">
            <v>0</v>
          </cell>
          <cell r="N89">
            <v>0</v>
          </cell>
          <cell r="O89">
            <v>0</v>
          </cell>
          <cell r="P89">
            <v>0</v>
          </cell>
        </row>
        <row r="90">
          <cell r="D90">
            <v>3337000</v>
          </cell>
          <cell r="E90">
            <v>0</v>
          </cell>
          <cell r="F90">
            <v>0</v>
          </cell>
          <cell r="G90">
            <v>0</v>
          </cell>
          <cell r="H90">
            <v>0</v>
          </cell>
          <cell r="I90">
            <v>0</v>
          </cell>
          <cell r="J90">
            <v>0</v>
          </cell>
          <cell r="K90">
            <v>0</v>
          </cell>
          <cell r="L90">
            <v>1730000</v>
          </cell>
          <cell r="M90">
            <v>0</v>
          </cell>
          <cell r="N90">
            <v>1607000</v>
          </cell>
          <cell r="O90">
            <v>0</v>
          </cell>
          <cell r="P90">
            <v>0</v>
          </cell>
        </row>
        <row r="91">
          <cell r="D91">
            <v>1730000</v>
          </cell>
          <cell r="E91">
            <v>0</v>
          </cell>
          <cell r="F91">
            <v>0</v>
          </cell>
          <cell r="G91">
            <v>0</v>
          </cell>
          <cell r="H91">
            <v>0</v>
          </cell>
          <cell r="I91">
            <v>0</v>
          </cell>
          <cell r="J91">
            <v>0</v>
          </cell>
          <cell r="K91">
            <v>0</v>
          </cell>
          <cell r="L91">
            <v>1730000</v>
          </cell>
          <cell r="M91">
            <v>0</v>
          </cell>
          <cell r="N91">
            <v>0</v>
          </cell>
          <cell r="O91">
            <v>0</v>
          </cell>
          <cell r="P91">
            <v>0</v>
          </cell>
        </row>
        <row r="92">
          <cell r="D92">
            <v>1250000</v>
          </cell>
          <cell r="E92">
            <v>0</v>
          </cell>
          <cell r="F92">
            <v>0</v>
          </cell>
          <cell r="G92">
            <v>0</v>
          </cell>
          <cell r="H92">
            <v>0</v>
          </cell>
          <cell r="I92">
            <v>0</v>
          </cell>
          <cell r="J92">
            <v>0</v>
          </cell>
          <cell r="K92">
            <v>0</v>
          </cell>
          <cell r="L92">
            <v>1250000</v>
          </cell>
          <cell r="M92">
            <v>0</v>
          </cell>
          <cell r="N92">
            <v>0</v>
          </cell>
          <cell r="O92">
            <v>0</v>
          </cell>
          <cell r="P92">
            <v>0</v>
          </cell>
        </row>
        <row r="93">
          <cell r="D93">
            <v>240000</v>
          </cell>
          <cell r="E93">
            <v>0</v>
          </cell>
          <cell r="F93">
            <v>0</v>
          </cell>
          <cell r="G93">
            <v>0</v>
          </cell>
          <cell r="H93">
            <v>0</v>
          </cell>
          <cell r="I93">
            <v>0</v>
          </cell>
          <cell r="J93">
            <v>0</v>
          </cell>
          <cell r="K93">
            <v>0</v>
          </cell>
          <cell r="L93">
            <v>240000</v>
          </cell>
          <cell r="M93">
            <v>0</v>
          </cell>
          <cell r="N93">
            <v>0</v>
          </cell>
          <cell r="O93">
            <v>0</v>
          </cell>
          <cell r="P93">
            <v>0</v>
          </cell>
        </row>
        <row r="94">
          <cell r="D94">
            <v>1010000</v>
          </cell>
          <cell r="E94">
            <v>0</v>
          </cell>
          <cell r="F94">
            <v>0</v>
          </cell>
          <cell r="G94">
            <v>0</v>
          </cell>
          <cell r="H94">
            <v>0</v>
          </cell>
          <cell r="I94">
            <v>0</v>
          </cell>
          <cell r="J94">
            <v>0</v>
          </cell>
          <cell r="K94">
            <v>0</v>
          </cell>
          <cell r="L94">
            <v>1010000</v>
          </cell>
          <cell r="M94">
            <v>0</v>
          </cell>
          <cell r="N94">
            <v>0</v>
          </cell>
          <cell r="O94">
            <v>0</v>
          </cell>
          <cell r="P94">
            <v>0</v>
          </cell>
        </row>
        <row r="95">
          <cell r="D95">
            <v>480000</v>
          </cell>
          <cell r="E95">
            <v>0</v>
          </cell>
          <cell r="F95">
            <v>0</v>
          </cell>
          <cell r="G95">
            <v>0</v>
          </cell>
          <cell r="H95">
            <v>0</v>
          </cell>
          <cell r="I95">
            <v>0</v>
          </cell>
          <cell r="J95">
            <v>0</v>
          </cell>
          <cell r="K95">
            <v>0</v>
          </cell>
          <cell r="L95">
            <v>480000</v>
          </cell>
          <cell r="M95">
            <v>0</v>
          </cell>
          <cell r="N95">
            <v>0</v>
          </cell>
          <cell r="O95">
            <v>0</v>
          </cell>
          <cell r="P95">
            <v>0</v>
          </cell>
        </row>
        <row r="96">
          <cell r="D96">
            <v>480000</v>
          </cell>
          <cell r="E96">
            <v>0</v>
          </cell>
          <cell r="F96">
            <v>0</v>
          </cell>
          <cell r="G96">
            <v>0</v>
          </cell>
          <cell r="H96">
            <v>0</v>
          </cell>
          <cell r="I96">
            <v>0</v>
          </cell>
          <cell r="J96">
            <v>0</v>
          </cell>
          <cell r="K96">
            <v>0</v>
          </cell>
          <cell r="L96">
            <v>480000</v>
          </cell>
          <cell r="M96">
            <v>0</v>
          </cell>
          <cell r="N96">
            <v>0</v>
          </cell>
          <cell r="O96">
            <v>0</v>
          </cell>
          <cell r="P96">
            <v>0</v>
          </cell>
        </row>
        <row r="101">
          <cell r="D101">
            <v>3000000</v>
          </cell>
          <cell r="E101">
            <v>0</v>
          </cell>
          <cell r="F101">
            <v>0</v>
          </cell>
          <cell r="G101">
            <v>0</v>
          </cell>
          <cell r="H101">
            <v>0</v>
          </cell>
          <cell r="I101">
            <v>1925000</v>
          </cell>
          <cell r="J101">
            <v>0</v>
          </cell>
          <cell r="K101">
            <v>0</v>
          </cell>
          <cell r="L101">
            <v>0</v>
          </cell>
          <cell r="M101">
            <v>0</v>
          </cell>
          <cell r="N101">
            <v>0</v>
          </cell>
          <cell r="O101">
            <v>0</v>
          </cell>
          <cell r="P101">
            <v>0</v>
          </cell>
        </row>
        <row r="102">
          <cell r="D102">
            <v>3000000</v>
          </cell>
          <cell r="E102">
            <v>0</v>
          </cell>
          <cell r="F102">
            <v>0</v>
          </cell>
          <cell r="G102">
            <v>0</v>
          </cell>
          <cell r="H102">
            <v>0</v>
          </cell>
          <cell r="I102">
            <v>1925000</v>
          </cell>
          <cell r="J102">
            <v>0</v>
          </cell>
          <cell r="K102">
            <v>0</v>
          </cell>
          <cell r="L102">
            <v>0</v>
          </cell>
          <cell r="M102">
            <v>0</v>
          </cell>
          <cell r="N102">
            <v>0</v>
          </cell>
          <cell r="O102">
            <v>0</v>
          </cell>
          <cell r="P102">
            <v>0</v>
          </cell>
        </row>
        <row r="103">
          <cell r="D103">
            <v>3000000</v>
          </cell>
          <cell r="E103">
            <v>0</v>
          </cell>
          <cell r="F103">
            <v>0</v>
          </cell>
          <cell r="G103">
            <v>0</v>
          </cell>
          <cell r="H103">
            <v>0</v>
          </cell>
          <cell r="I103">
            <v>1925000</v>
          </cell>
          <cell r="J103">
            <v>0</v>
          </cell>
          <cell r="K103">
            <v>0</v>
          </cell>
          <cell r="L103">
            <v>0</v>
          </cell>
          <cell r="M103">
            <v>0</v>
          </cell>
          <cell r="N103">
            <v>0</v>
          </cell>
          <cell r="O103">
            <v>0</v>
          </cell>
          <cell r="P103">
            <v>0</v>
          </cell>
        </row>
        <row r="104">
          <cell r="D104">
            <v>3000000</v>
          </cell>
          <cell r="E104">
            <v>0</v>
          </cell>
          <cell r="F104">
            <v>0</v>
          </cell>
          <cell r="G104">
            <v>0</v>
          </cell>
          <cell r="H104">
            <v>0</v>
          </cell>
          <cell r="I104">
            <v>1925000</v>
          </cell>
          <cell r="J104">
            <v>0</v>
          </cell>
          <cell r="K104">
            <v>0</v>
          </cell>
          <cell r="L104">
            <v>0</v>
          </cell>
          <cell r="M104">
            <v>0</v>
          </cell>
          <cell r="N104">
            <v>0</v>
          </cell>
          <cell r="O104">
            <v>0</v>
          </cell>
          <cell r="P104">
            <v>0</v>
          </cell>
        </row>
        <row r="105">
          <cell r="D105">
            <v>8100000</v>
          </cell>
          <cell r="E105">
            <v>0</v>
          </cell>
          <cell r="F105">
            <v>0</v>
          </cell>
          <cell r="G105">
            <v>0</v>
          </cell>
          <cell r="H105">
            <v>0</v>
          </cell>
          <cell r="I105">
            <v>0</v>
          </cell>
          <cell r="J105">
            <v>0</v>
          </cell>
          <cell r="K105">
            <v>0</v>
          </cell>
          <cell r="L105">
            <v>0</v>
          </cell>
          <cell r="M105">
            <v>0</v>
          </cell>
          <cell r="N105">
            <v>0</v>
          </cell>
          <cell r="O105">
            <v>0</v>
          </cell>
          <cell r="P105">
            <v>0</v>
          </cell>
        </row>
        <row r="106">
          <cell r="D106">
            <v>8100000</v>
          </cell>
          <cell r="E106">
            <v>0</v>
          </cell>
          <cell r="F106">
            <v>0</v>
          </cell>
          <cell r="G106">
            <v>0</v>
          </cell>
          <cell r="H106">
            <v>0</v>
          </cell>
          <cell r="I106">
            <v>0</v>
          </cell>
          <cell r="J106">
            <v>0</v>
          </cell>
          <cell r="K106">
            <v>0</v>
          </cell>
          <cell r="L106">
            <v>0</v>
          </cell>
          <cell r="M106">
            <v>0</v>
          </cell>
          <cell r="N106">
            <v>0</v>
          </cell>
          <cell r="O106">
            <v>0</v>
          </cell>
          <cell r="P106">
            <v>0</v>
          </cell>
        </row>
        <row r="107">
          <cell r="D107">
            <v>8100000</v>
          </cell>
          <cell r="E107">
            <v>0</v>
          </cell>
          <cell r="F107">
            <v>0</v>
          </cell>
          <cell r="G107">
            <v>0</v>
          </cell>
          <cell r="H107">
            <v>0</v>
          </cell>
          <cell r="I107">
            <v>0</v>
          </cell>
          <cell r="J107">
            <v>0</v>
          </cell>
          <cell r="K107">
            <v>0</v>
          </cell>
          <cell r="L107">
            <v>0</v>
          </cell>
          <cell r="M107">
            <v>0</v>
          </cell>
          <cell r="N107">
            <v>0</v>
          </cell>
          <cell r="O107">
            <v>0</v>
          </cell>
          <cell r="P107">
            <v>0</v>
          </cell>
        </row>
        <row r="108">
          <cell r="D108">
            <v>8100000</v>
          </cell>
          <cell r="E108">
            <v>0</v>
          </cell>
          <cell r="F108">
            <v>0</v>
          </cell>
          <cell r="G108">
            <v>0</v>
          </cell>
          <cell r="H108">
            <v>0</v>
          </cell>
          <cell r="I108">
            <v>0</v>
          </cell>
          <cell r="J108">
            <v>0</v>
          </cell>
          <cell r="K108">
            <v>0</v>
          </cell>
          <cell r="L108">
            <v>0</v>
          </cell>
          <cell r="M108">
            <v>0</v>
          </cell>
          <cell r="N108">
            <v>0</v>
          </cell>
          <cell r="O108">
            <v>0</v>
          </cell>
          <cell r="P108">
            <v>0</v>
          </cell>
        </row>
        <row r="109">
          <cell r="D109">
            <v>2500000</v>
          </cell>
          <cell r="E109">
            <v>0</v>
          </cell>
          <cell r="F109">
            <v>0</v>
          </cell>
          <cell r="G109">
            <v>0</v>
          </cell>
          <cell r="H109">
            <v>0</v>
          </cell>
          <cell r="I109">
            <v>0</v>
          </cell>
          <cell r="J109">
            <v>0</v>
          </cell>
          <cell r="K109">
            <v>200000</v>
          </cell>
          <cell r="L109">
            <v>905000</v>
          </cell>
          <cell r="M109">
            <v>0</v>
          </cell>
          <cell r="N109">
            <v>558500</v>
          </cell>
          <cell r="O109">
            <v>0</v>
          </cell>
          <cell r="P109">
            <v>820000</v>
          </cell>
        </row>
        <row r="110">
          <cell r="D110">
            <v>2500000</v>
          </cell>
          <cell r="E110">
            <v>0</v>
          </cell>
          <cell r="F110">
            <v>0</v>
          </cell>
          <cell r="G110">
            <v>0</v>
          </cell>
          <cell r="H110">
            <v>0</v>
          </cell>
          <cell r="I110">
            <v>0</v>
          </cell>
          <cell r="J110">
            <v>0</v>
          </cell>
          <cell r="K110">
            <v>200000</v>
          </cell>
          <cell r="L110">
            <v>905000</v>
          </cell>
          <cell r="M110">
            <v>0</v>
          </cell>
          <cell r="N110">
            <v>558500</v>
          </cell>
          <cell r="O110">
            <v>0</v>
          </cell>
          <cell r="P110">
            <v>820000</v>
          </cell>
        </row>
        <row r="111">
          <cell r="D111">
            <v>500000</v>
          </cell>
          <cell r="E111">
            <v>0</v>
          </cell>
          <cell r="F111">
            <v>0</v>
          </cell>
          <cell r="G111">
            <v>0</v>
          </cell>
          <cell r="H111">
            <v>0</v>
          </cell>
          <cell r="I111">
            <v>0</v>
          </cell>
          <cell r="J111">
            <v>0</v>
          </cell>
          <cell r="K111">
            <v>0</v>
          </cell>
          <cell r="L111">
            <v>200000</v>
          </cell>
          <cell r="M111">
            <v>0</v>
          </cell>
          <cell r="N111">
            <v>283500</v>
          </cell>
          <cell r="O111">
            <v>0</v>
          </cell>
          <cell r="P111">
            <v>0</v>
          </cell>
        </row>
        <row r="112">
          <cell r="D112">
            <v>500000</v>
          </cell>
          <cell r="E112">
            <v>0</v>
          </cell>
          <cell r="F112">
            <v>0</v>
          </cell>
          <cell r="G112">
            <v>0</v>
          </cell>
          <cell r="H112">
            <v>0</v>
          </cell>
          <cell r="I112">
            <v>0</v>
          </cell>
          <cell r="J112">
            <v>0</v>
          </cell>
          <cell r="K112">
            <v>0</v>
          </cell>
          <cell r="L112">
            <v>200000</v>
          </cell>
          <cell r="M112">
            <v>0</v>
          </cell>
          <cell r="N112">
            <v>283500</v>
          </cell>
          <cell r="O112">
            <v>0</v>
          </cell>
          <cell r="P112">
            <v>0</v>
          </cell>
        </row>
        <row r="113">
          <cell r="D113">
            <v>2000000</v>
          </cell>
          <cell r="E113">
            <v>0</v>
          </cell>
          <cell r="F113">
            <v>0</v>
          </cell>
          <cell r="G113">
            <v>0</v>
          </cell>
          <cell r="H113">
            <v>0</v>
          </cell>
          <cell r="I113">
            <v>0</v>
          </cell>
          <cell r="J113">
            <v>0</v>
          </cell>
          <cell r="K113">
            <v>200000</v>
          </cell>
          <cell r="L113">
            <v>705000</v>
          </cell>
          <cell r="M113">
            <v>0</v>
          </cell>
          <cell r="N113">
            <v>275000</v>
          </cell>
          <cell r="O113">
            <v>0</v>
          </cell>
          <cell r="P113">
            <v>820000</v>
          </cell>
        </row>
        <row r="114">
          <cell r="D114">
            <v>2000000</v>
          </cell>
          <cell r="E114">
            <v>0</v>
          </cell>
          <cell r="F114">
            <v>0</v>
          </cell>
          <cell r="G114">
            <v>0</v>
          </cell>
          <cell r="H114">
            <v>0</v>
          </cell>
          <cell r="I114">
            <v>0</v>
          </cell>
          <cell r="J114">
            <v>0</v>
          </cell>
          <cell r="K114">
            <v>200000</v>
          </cell>
          <cell r="L114">
            <v>705000</v>
          </cell>
          <cell r="M114">
            <v>0</v>
          </cell>
          <cell r="N114">
            <v>275000</v>
          </cell>
          <cell r="O114">
            <v>0</v>
          </cell>
          <cell r="P114">
            <v>820000</v>
          </cell>
        </row>
        <row r="115">
          <cell r="D115">
            <v>2500000</v>
          </cell>
          <cell r="E115">
            <v>0</v>
          </cell>
          <cell r="F115">
            <v>0</v>
          </cell>
          <cell r="G115">
            <v>0</v>
          </cell>
          <cell r="H115">
            <v>0</v>
          </cell>
          <cell r="I115">
            <v>0</v>
          </cell>
          <cell r="J115">
            <v>0</v>
          </cell>
          <cell r="K115">
            <v>1000000</v>
          </cell>
          <cell r="L115">
            <v>750000</v>
          </cell>
          <cell r="M115">
            <v>0</v>
          </cell>
          <cell r="N115">
            <v>487000</v>
          </cell>
          <cell r="O115">
            <v>0</v>
          </cell>
          <cell r="P115">
            <v>260000</v>
          </cell>
        </row>
        <row r="116">
          <cell r="D116">
            <v>2500000</v>
          </cell>
          <cell r="E116">
            <v>0</v>
          </cell>
          <cell r="F116">
            <v>0</v>
          </cell>
          <cell r="G116">
            <v>0</v>
          </cell>
          <cell r="H116">
            <v>0</v>
          </cell>
          <cell r="I116">
            <v>0</v>
          </cell>
          <cell r="J116">
            <v>0</v>
          </cell>
          <cell r="K116">
            <v>1000000</v>
          </cell>
          <cell r="L116">
            <v>750000</v>
          </cell>
          <cell r="M116">
            <v>0</v>
          </cell>
          <cell r="N116">
            <v>487000</v>
          </cell>
          <cell r="O116">
            <v>0</v>
          </cell>
          <cell r="P116">
            <v>260000</v>
          </cell>
        </row>
        <row r="117">
          <cell r="D117">
            <v>2500000</v>
          </cell>
          <cell r="E117">
            <v>0</v>
          </cell>
          <cell r="F117">
            <v>0</v>
          </cell>
          <cell r="G117">
            <v>0</v>
          </cell>
          <cell r="H117">
            <v>0</v>
          </cell>
          <cell r="I117">
            <v>0</v>
          </cell>
          <cell r="J117">
            <v>0</v>
          </cell>
          <cell r="K117">
            <v>1000000</v>
          </cell>
          <cell r="L117">
            <v>750000</v>
          </cell>
          <cell r="M117">
            <v>0</v>
          </cell>
          <cell r="N117">
            <v>487000</v>
          </cell>
          <cell r="O117">
            <v>0</v>
          </cell>
          <cell r="P117">
            <v>260000</v>
          </cell>
        </row>
        <row r="118">
          <cell r="D118">
            <v>2500000</v>
          </cell>
          <cell r="E118">
            <v>0</v>
          </cell>
          <cell r="F118">
            <v>0</v>
          </cell>
          <cell r="G118">
            <v>0</v>
          </cell>
          <cell r="H118">
            <v>0</v>
          </cell>
          <cell r="I118">
            <v>0</v>
          </cell>
          <cell r="J118">
            <v>0</v>
          </cell>
          <cell r="K118">
            <v>1000000</v>
          </cell>
          <cell r="L118">
            <v>750000</v>
          </cell>
          <cell r="M118">
            <v>0</v>
          </cell>
          <cell r="N118">
            <v>487000</v>
          </cell>
          <cell r="O118">
            <v>0</v>
          </cell>
          <cell r="P118">
            <v>260000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row>
        <row r="121">
          <cell r="D121">
            <v>0</v>
          </cell>
          <cell r="E121">
            <v>0</v>
          </cell>
          <cell r="F121">
            <v>0</v>
          </cell>
          <cell r="G121">
            <v>0</v>
          </cell>
          <cell r="H121">
            <v>0</v>
          </cell>
          <cell r="I121">
            <v>0</v>
          </cell>
          <cell r="J121">
            <v>0</v>
          </cell>
          <cell r="K121">
            <v>0</v>
          </cell>
          <cell r="L121">
            <v>0</v>
          </cell>
          <cell r="M121">
            <v>0</v>
          </cell>
          <cell r="N121">
            <v>0</v>
          </cell>
          <cell r="O121">
            <v>0</v>
          </cell>
          <cell r="P121">
            <v>0</v>
          </cell>
        </row>
        <row r="122">
          <cell r="D122">
            <v>0</v>
          </cell>
          <cell r="E122">
            <v>0</v>
          </cell>
          <cell r="F122">
            <v>0</v>
          </cell>
          <cell r="G122">
            <v>0</v>
          </cell>
          <cell r="H122">
            <v>0</v>
          </cell>
          <cell r="I122">
            <v>0</v>
          </cell>
          <cell r="J122">
            <v>0</v>
          </cell>
          <cell r="K122">
            <v>0</v>
          </cell>
          <cell r="L122">
            <v>0</v>
          </cell>
          <cell r="M122">
            <v>0</v>
          </cell>
          <cell r="N122">
            <v>0</v>
          </cell>
          <cell r="O122">
            <v>0</v>
          </cell>
          <cell r="P122">
            <v>0</v>
          </cell>
        </row>
        <row r="123">
          <cell r="D123">
            <v>4165000</v>
          </cell>
          <cell r="E123">
            <v>0</v>
          </cell>
          <cell r="F123">
            <v>0</v>
          </cell>
          <cell r="G123">
            <v>0</v>
          </cell>
          <cell r="H123">
            <v>0</v>
          </cell>
          <cell r="I123">
            <v>0</v>
          </cell>
          <cell r="J123">
            <v>0</v>
          </cell>
          <cell r="K123">
            <v>0</v>
          </cell>
          <cell r="L123">
            <v>0</v>
          </cell>
          <cell r="M123">
            <v>0</v>
          </cell>
          <cell r="N123">
            <v>2092500</v>
          </cell>
          <cell r="O123">
            <v>0</v>
          </cell>
          <cell r="P123">
            <v>1065000</v>
          </cell>
        </row>
        <row r="124">
          <cell r="D124">
            <v>1065000</v>
          </cell>
          <cell r="E124">
            <v>0</v>
          </cell>
          <cell r="F124">
            <v>0</v>
          </cell>
          <cell r="G124">
            <v>0</v>
          </cell>
          <cell r="H124">
            <v>0</v>
          </cell>
          <cell r="I124">
            <v>0</v>
          </cell>
          <cell r="J124">
            <v>0</v>
          </cell>
          <cell r="K124">
            <v>0</v>
          </cell>
          <cell r="L124">
            <v>0</v>
          </cell>
          <cell r="M124">
            <v>0</v>
          </cell>
          <cell r="N124">
            <v>0</v>
          </cell>
          <cell r="O124">
            <v>0</v>
          </cell>
          <cell r="P124">
            <v>1065000</v>
          </cell>
        </row>
        <row r="125">
          <cell r="D125">
            <v>1065000</v>
          </cell>
          <cell r="E125">
            <v>0</v>
          </cell>
          <cell r="F125">
            <v>0</v>
          </cell>
          <cell r="G125">
            <v>0</v>
          </cell>
          <cell r="H125">
            <v>0</v>
          </cell>
          <cell r="I125">
            <v>0</v>
          </cell>
          <cell r="J125">
            <v>0</v>
          </cell>
          <cell r="K125">
            <v>0</v>
          </cell>
          <cell r="L125">
            <v>0</v>
          </cell>
          <cell r="M125">
            <v>0</v>
          </cell>
          <cell r="N125">
            <v>0</v>
          </cell>
          <cell r="O125">
            <v>0</v>
          </cell>
          <cell r="P125">
            <v>1065000</v>
          </cell>
        </row>
        <row r="126">
          <cell r="D126">
            <v>315000</v>
          </cell>
          <cell r="E126">
            <v>0</v>
          </cell>
          <cell r="F126">
            <v>0</v>
          </cell>
          <cell r="G126">
            <v>0</v>
          </cell>
          <cell r="H126">
            <v>0</v>
          </cell>
          <cell r="I126">
            <v>0</v>
          </cell>
          <cell r="J126">
            <v>0</v>
          </cell>
          <cell r="K126">
            <v>0</v>
          </cell>
          <cell r="L126">
            <v>0</v>
          </cell>
          <cell r="M126">
            <v>0</v>
          </cell>
          <cell r="N126">
            <v>0</v>
          </cell>
          <cell r="O126">
            <v>0</v>
          </cell>
          <cell r="P126">
            <v>315000</v>
          </cell>
        </row>
        <row r="127">
          <cell r="D127">
            <v>150000</v>
          </cell>
          <cell r="E127">
            <v>0</v>
          </cell>
          <cell r="F127">
            <v>0</v>
          </cell>
          <cell r="G127">
            <v>0</v>
          </cell>
          <cell r="H127">
            <v>0</v>
          </cell>
          <cell r="I127">
            <v>0</v>
          </cell>
          <cell r="J127">
            <v>0</v>
          </cell>
          <cell r="K127">
            <v>0</v>
          </cell>
          <cell r="L127">
            <v>0</v>
          </cell>
          <cell r="M127">
            <v>0</v>
          </cell>
          <cell r="N127">
            <v>0</v>
          </cell>
          <cell r="O127">
            <v>0</v>
          </cell>
          <cell r="P127">
            <v>150000</v>
          </cell>
        </row>
        <row r="128">
          <cell r="D128">
            <v>90000</v>
          </cell>
          <cell r="E128">
            <v>0</v>
          </cell>
          <cell r="F128">
            <v>0</v>
          </cell>
          <cell r="G128">
            <v>0</v>
          </cell>
          <cell r="H128">
            <v>0</v>
          </cell>
          <cell r="I128">
            <v>0</v>
          </cell>
          <cell r="J128">
            <v>0</v>
          </cell>
          <cell r="K128">
            <v>0</v>
          </cell>
          <cell r="L128">
            <v>0</v>
          </cell>
          <cell r="M128">
            <v>0</v>
          </cell>
          <cell r="N128">
            <v>0</v>
          </cell>
          <cell r="O128">
            <v>0</v>
          </cell>
          <cell r="P128">
            <v>90000</v>
          </cell>
        </row>
        <row r="129">
          <cell r="D129">
            <v>75000</v>
          </cell>
          <cell r="E129">
            <v>0</v>
          </cell>
          <cell r="F129">
            <v>0</v>
          </cell>
          <cell r="G129">
            <v>0</v>
          </cell>
          <cell r="H129">
            <v>0</v>
          </cell>
          <cell r="I129">
            <v>0</v>
          </cell>
          <cell r="J129">
            <v>0</v>
          </cell>
          <cell r="K129">
            <v>0</v>
          </cell>
          <cell r="L129">
            <v>0</v>
          </cell>
          <cell r="M129">
            <v>0</v>
          </cell>
          <cell r="N129">
            <v>0</v>
          </cell>
          <cell r="O129">
            <v>0</v>
          </cell>
          <cell r="P129">
            <v>75000</v>
          </cell>
        </row>
        <row r="130">
          <cell r="D130">
            <v>750000</v>
          </cell>
          <cell r="E130">
            <v>0</v>
          </cell>
          <cell r="F130">
            <v>0</v>
          </cell>
          <cell r="G130">
            <v>0</v>
          </cell>
          <cell r="H130">
            <v>0</v>
          </cell>
          <cell r="I130">
            <v>0</v>
          </cell>
          <cell r="J130">
            <v>0</v>
          </cell>
          <cell r="K130">
            <v>0</v>
          </cell>
          <cell r="L130">
            <v>0</v>
          </cell>
          <cell r="M130">
            <v>0</v>
          </cell>
          <cell r="N130">
            <v>0</v>
          </cell>
          <cell r="O130">
            <v>0</v>
          </cell>
          <cell r="P130">
            <v>750000</v>
          </cell>
        </row>
        <row r="131">
          <cell r="D131">
            <v>750000</v>
          </cell>
          <cell r="E131">
            <v>0</v>
          </cell>
          <cell r="F131">
            <v>0</v>
          </cell>
          <cell r="G131">
            <v>0</v>
          </cell>
          <cell r="H131">
            <v>0</v>
          </cell>
          <cell r="I131">
            <v>0</v>
          </cell>
          <cell r="J131">
            <v>0</v>
          </cell>
          <cell r="K131">
            <v>0</v>
          </cell>
          <cell r="L131">
            <v>0</v>
          </cell>
          <cell r="M131">
            <v>0</v>
          </cell>
          <cell r="N131">
            <v>0</v>
          </cell>
          <cell r="O131">
            <v>0</v>
          </cell>
          <cell r="P131">
            <v>750000</v>
          </cell>
        </row>
        <row r="132">
          <cell r="D132">
            <v>2092500</v>
          </cell>
          <cell r="E132">
            <v>0</v>
          </cell>
          <cell r="F132">
            <v>0</v>
          </cell>
          <cell r="G132">
            <v>0</v>
          </cell>
          <cell r="H132">
            <v>0</v>
          </cell>
          <cell r="I132">
            <v>0</v>
          </cell>
          <cell r="J132">
            <v>0</v>
          </cell>
          <cell r="K132">
            <v>0</v>
          </cell>
          <cell r="L132">
            <v>0</v>
          </cell>
          <cell r="M132">
            <v>0</v>
          </cell>
          <cell r="N132">
            <v>2092500</v>
          </cell>
          <cell r="O132">
            <v>0</v>
          </cell>
          <cell r="P132">
            <v>0</v>
          </cell>
        </row>
        <row r="133">
          <cell r="D133">
            <v>2092500</v>
          </cell>
          <cell r="E133">
            <v>0</v>
          </cell>
          <cell r="F133">
            <v>0</v>
          </cell>
          <cell r="G133">
            <v>0</v>
          </cell>
          <cell r="H133">
            <v>0</v>
          </cell>
          <cell r="I133">
            <v>0</v>
          </cell>
          <cell r="J133">
            <v>0</v>
          </cell>
          <cell r="K133">
            <v>0</v>
          </cell>
          <cell r="L133">
            <v>0</v>
          </cell>
          <cell r="M133">
            <v>0</v>
          </cell>
          <cell r="N133">
            <v>2092500</v>
          </cell>
          <cell r="O133">
            <v>0</v>
          </cell>
          <cell r="P133">
            <v>0</v>
          </cell>
        </row>
        <row r="134">
          <cell r="D134">
            <v>1392500</v>
          </cell>
          <cell r="E134">
            <v>0</v>
          </cell>
          <cell r="F134">
            <v>0</v>
          </cell>
          <cell r="G134">
            <v>0</v>
          </cell>
          <cell r="H134">
            <v>0</v>
          </cell>
          <cell r="I134">
            <v>0</v>
          </cell>
          <cell r="J134">
            <v>0</v>
          </cell>
          <cell r="K134">
            <v>0</v>
          </cell>
          <cell r="L134">
            <v>0</v>
          </cell>
          <cell r="M134">
            <v>0</v>
          </cell>
          <cell r="N134">
            <v>1392500</v>
          </cell>
          <cell r="O134">
            <v>0</v>
          </cell>
          <cell r="P134">
            <v>0</v>
          </cell>
        </row>
        <row r="135">
          <cell r="D135">
            <v>75000</v>
          </cell>
          <cell r="E135">
            <v>0</v>
          </cell>
          <cell r="F135">
            <v>0</v>
          </cell>
          <cell r="G135">
            <v>0</v>
          </cell>
          <cell r="H135">
            <v>0</v>
          </cell>
          <cell r="I135">
            <v>0</v>
          </cell>
          <cell r="J135">
            <v>0</v>
          </cell>
          <cell r="K135">
            <v>0</v>
          </cell>
          <cell r="L135">
            <v>0</v>
          </cell>
          <cell r="M135">
            <v>0</v>
          </cell>
          <cell r="N135">
            <v>75000</v>
          </cell>
          <cell r="O135">
            <v>0</v>
          </cell>
          <cell r="P135">
            <v>0</v>
          </cell>
        </row>
        <row r="136">
          <cell r="D136">
            <v>1317500</v>
          </cell>
          <cell r="E136">
            <v>0</v>
          </cell>
          <cell r="F136">
            <v>0</v>
          </cell>
          <cell r="G136">
            <v>0</v>
          </cell>
          <cell r="H136">
            <v>0</v>
          </cell>
          <cell r="I136">
            <v>0</v>
          </cell>
          <cell r="J136">
            <v>0</v>
          </cell>
          <cell r="K136">
            <v>0</v>
          </cell>
          <cell r="L136">
            <v>0</v>
          </cell>
          <cell r="M136">
            <v>0</v>
          </cell>
          <cell r="N136">
            <v>1317500</v>
          </cell>
          <cell r="O136">
            <v>0</v>
          </cell>
          <cell r="P136">
            <v>0</v>
          </cell>
        </row>
        <row r="137">
          <cell r="D137">
            <v>700000</v>
          </cell>
          <cell r="E137">
            <v>0</v>
          </cell>
          <cell r="F137">
            <v>0</v>
          </cell>
          <cell r="G137">
            <v>0</v>
          </cell>
          <cell r="H137">
            <v>0</v>
          </cell>
          <cell r="I137">
            <v>0</v>
          </cell>
          <cell r="J137">
            <v>0</v>
          </cell>
          <cell r="K137">
            <v>0</v>
          </cell>
          <cell r="L137">
            <v>0</v>
          </cell>
          <cell r="M137">
            <v>0</v>
          </cell>
          <cell r="N137">
            <v>700000</v>
          </cell>
          <cell r="O137">
            <v>0</v>
          </cell>
          <cell r="P137">
            <v>0</v>
          </cell>
        </row>
        <row r="138">
          <cell r="D138">
            <v>700000</v>
          </cell>
          <cell r="E138">
            <v>0</v>
          </cell>
          <cell r="F138">
            <v>0</v>
          </cell>
          <cell r="G138">
            <v>0</v>
          </cell>
          <cell r="H138">
            <v>0</v>
          </cell>
          <cell r="I138">
            <v>0</v>
          </cell>
          <cell r="J138">
            <v>0</v>
          </cell>
          <cell r="K138">
            <v>0</v>
          </cell>
          <cell r="L138">
            <v>0</v>
          </cell>
          <cell r="M138">
            <v>0</v>
          </cell>
          <cell r="N138">
            <v>700000</v>
          </cell>
          <cell r="O138">
            <v>0</v>
          </cell>
          <cell r="P138">
            <v>0</v>
          </cell>
        </row>
        <row r="139">
          <cell r="D139">
            <v>1007500</v>
          </cell>
          <cell r="E139">
            <v>0</v>
          </cell>
          <cell r="F139">
            <v>0</v>
          </cell>
          <cell r="G139">
            <v>0</v>
          </cell>
          <cell r="H139">
            <v>0</v>
          </cell>
          <cell r="I139">
            <v>0</v>
          </cell>
          <cell r="J139">
            <v>0</v>
          </cell>
          <cell r="K139">
            <v>0</v>
          </cell>
          <cell r="L139">
            <v>0</v>
          </cell>
          <cell r="M139">
            <v>0</v>
          </cell>
          <cell r="N139">
            <v>0</v>
          </cell>
          <cell r="O139">
            <v>0</v>
          </cell>
          <cell r="P139">
            <v>0</v>
          </cell>
        </row>
        <row r="140">
          <cell r="D140">
            <v>1007500</v>
          </cell>
          <cell r="E140">
            <v>0</v>
          </cell>
          <cell r="F140">
            <v>0</v>
          </cell>
          <cell r="G140">
            <v>0</v>
          </cell>
          <cell r="H140">
            <v>0</v>
          </cell>
          <cell r="I140">
            <v>0</v>
          </cell>
          <cell r="J140">
            <v>0</v>
          </cell>
          <cell r="K140">
            <v>0</v>
          </cell>
          <cell r="L140">
            <v>0</v>
          </cell>
          <cell r="M140">
            <v>0</v>
          </cell>
          <cell r="N140">
            <v>0</v>
          </cell>
          <cell r="O140">
            <v>0</v>
          </cell>
          <cell r="P140">
            <v>0</v>
          </cell>
        </row>
        <row r="141">
          <cell r="D141">
            <v>182500</v>
          </cell>
          <cell r="E141">
            <v>0</v>
          </cell>
          <cell r="F141">
            <v>0</v>
          </cell>
          <cell r="G141">
            <v>0</v>
          </cell>
          <cell r="H141">
            <v>0</v>
          </cell>
          <cell r="I141">
            <v>0</v>
          </cell>
          <cell r="J141">
            <v>0</v>
          </cell>
          <cell r="K141">
            <v>0</v>
          </cell>
          <cell r="L141">
            <v>0</v>
          </cell>
          <cell r="M141">
            <v>0</v>
          </cell>
          <cell r="N141">
            <v>0</v>
          </cell>
          <cell r="O141">
            <v>0</v>
          </cell>
          <cell r="P141">
            <v>0</v>
          </cell>
        </row>
        <row r="142">
          <cell r="D142">
            <v>70000</v>
          </cell>
          <cell r="E142">
            <v>0</v>
          </cell>
          <cell r="F142">
            <v>0</v>
          </cell>
          <cell r="G142">
            <v>0</v>
          </cell>
          <cell r="H142">
            <v>0</v>
          </cell>
          <cell r="I142">
            <v>0</v>
          </cell>
          <cell r="J142">
            <v>0</v>
          </cell>
          <cell r="K142">
            <v>0</v>
          </cell>
          <cell r="L142">
            <v>0</v>
          </cell>
          <cell r="M142">
            <v>0</v>
          </cell>
          <cell r="N142">
            <v>0</v>
          </cell>
          <cell r="O142">
            <v>0</v>
          </cell>
          <cell r="P142">
            <v>0</v>
          </cell>
        </row>
        <row r="143">
          <cell r="D143">
            <v>112500</v>
          </cell>
          <cell r="E143">
            <v>0</v>
          </cell>
          <cell r="F143">
            <v>0</v>
          </cell>
          <cell r="G143">
            <v>0</v>
          </cell>
          <cell r="H143">
            <v>0</v>
          </cell>
          <cell r="I143">
            <v>0</v>
          </cell>
          <cell r="J143">
            <v>0</v>
          </cell>
          <cell r="K143">
            <v>0</v>
          </cell>
          <cell r="L143">
            <v>0</v>
          </cell>
          <cell r="M143">
            <v>0</v>
          </cell>
          <cell r="N143">
            <v>0</v>
          </cell>
          <cell r="O143">
            <v>0</v>
          </cell>
          <cell r="P143">
            <v>0</v>
          </cell>
        </row>
        <row r="144">
          <cell r="D144">
            <v>825000</v>
          </cell>
          <cell r="E144">
            <v>0</v>
          </cell>
          <cell r="F144">
            <v>0</v>
          </cell>
          <cell r="G144">
            <v>0</v>
          </cell>
          <cell r="H144">
            <v>0</v>
          </cell>
          <cell r="I144">
            <v>0</v>
          </cell>
          <cell r="J144">
            <v>0</v>
          </cell>
          <cell r="K144">
            <v>0</v>
          </cell>
          <cell r="L144">
            <v>0</v>
          </cell>
          <cell r="M144">
            <v>0</v>
          </cell>
          <cell r="N144">
            <v>0</v>
          </cell>
          <cell r="O144">
            <v>0</v>
          </cell>
          <cell r="P144">
            <v>0</v>
          </cell>
        </row>
        <row r="145">
          <cell r="D145">
            <v>825000</v>
          </cell>
          <cell r="E145">
            <v>0</v>
          </cell>
          <cell r="F145">
            <v>0</v>
          </cell>
          <cell r="G145">
            <v>0</v>
          </cell>
          <cell r="H145">
            <v>0</v>
          </cell>
          <cell r="I145">
            <v>0</v>
          </cell>
          <cell r="J145">
            <v>0</v>
          </cell>
          <cell r="K145">
            <v>0</v>
          </cell>
          <cell r="L145">
            <v>0</v>
          </cell>
          <cell r="M145">
            <v>0</v>
          </cell>
          <cell r="N145">
            <v>0</v>
          </cell>
          <cell r="O145">
            <v>0</v>
          </cell>
          <cell r="P145">
            <v>0</v>
          </cell>
        </row>
        <row r="146">
          <cell r="D146">
            <v>173302050</v>
          </cell>
          <cell r="E146">
            <v>0</v>
          </cell>
          <cell r="F146">
            <v>0</v>
          </cell>
          <cell r="G146">
            <v>0</v>
          </cell>
          <cell r="H146">
            <v>0</v>
          </cell>
          <cell r="I146">
            <v>9907500</v>
          </cell>
          <cell r="J146">
            <v>0</v>
          </cell>
          <cell r="K146">
            <v>17408000</v>
          </cell>
          <cell r="L146">
            <v>7998000</v>
          </cell>
          <cell r="M146">
            <v>0</v>
          </cell>
          <cell r="N146">
            <v>1207000</v>
          </cell>
          <cell r="O146">
            <v>10525000</v>
          </cell>
          <cell r="P146">
            <v>114101800</v>
          </cell>
        </row>
        <row r="147">
          <cell r="D147">
            <v>17652000</v>
          </cell>
          <cell r="E147">
            <v>0</v>
          </cell>
          <cell r="F147">
            <v>0</v>
          </cell>
          <cell r="G147">
            <v>0</v>
          </cell>
          <cell r="H147">
            <v>0</v>
          </cell>
          <cell r="I147">
            <v>0</v>
          </cell>
          <cell r="J147">
            <v>0</v>
          </cell>
          <cell r="K147">
            <v>0</v>
          </cell>
          <cell r="L147">
            <v>0</v>
          </cell>
          <cell r="M147">
            <v>0</v>
          </cell>
          <cell r="N147">
            <v>0</v>
          </cell>
          <cell r="O147">
            <v>0</v>
          </cell>
          <cell r="P147">
            <v>14802000</v>
          </cell>
        </row>
        <row r="148">
          <cell r="D148">
            <v>17652000</v>
          </cell>
          <cell r="E148">
            <v>0</v>
          </cell>
          <cell r="F148">
            <v>0</v>
          </cell>
          <cell r="G148">
            <v>0</v>
          </cell>
          <cell r="H148">
            <v>0</v>
          </cell>
          <cell r="I148">
            <v>0</v>
          </cell>
          <cell r="J148">
            <v>0</v>
          </cell>
          <cell r="K148">
            <v>0</v>
          </cell>
          <cell r="L148">
            <v>0</v>
          </cell>
          <cell r="M148">
            <v>0</v>
          </cell>
          <cell r="N148">
            <v>0</v>
          </cell>
          <cell r="O148">
            <v>0</v>
          </cell>
          <cell r="P148">
            <v>14802000</v>
          </cell>
        </row>
        <row r="149">
          <cell r="D149">
            <v>9097000</v>
          </cell>
          <cell r="E149">
            <v>0</v>
          </cell>
          <cell r="F149">
            <v>0</v>
          </cell>
          <cell r="G149">
            <v>0</v>
          </cell>
          <cell r="H149">
            <v>0</v>
          </cell>
          <cell r="I149">
            <v>0</v>
          </cell>
          <cell r="J149">
            <v>0</v>
          </cell>
          <cell r="K149">
            <v>0</v>
          </cell>
          <cell r="L149">
            <v>0</v>
          </cell>
          <cell r="M149">
            <v>0</v>
          </cell>
          <cell r="N149">
            <v>0</v>
          </cell>
          <cell r="O149">
            <v>0</v>
          </cell>
          <cell r="P149">
            <v>7647000</v>
          </cell>
        </row>
        <row r="150">
          <cell r="D150">
            <v>212000</v>
          </cell>
          <cell r="E150">
            <v>0</v>
          </cell>
          <cell r="F150">
            <v>0</v>
          </cell>
          <cell r="G150">
            <v>0</v>
          </cell>
          <cell r="H150">
            <v>0</v>
          </cell>
          <cell r="I150">
            <v>0</v>
          </cell>
          <cell r="J150">
            <v>0</v>
          </cell>
          <cell r="K150">
            <v>0</v>
          </cell>
          <cell r="L150">
            <v>0</v>
          </cell>
          <cell r="M150">
            <v>0</v>
          </cell>
          <cell r="N150">
            <v>0</v>
          </cell>
          <cell r="O150">
            <v>0</v>
          </cell>
          <cell r="P150">
            <v>212000</v>
          </cell>
        </row>
        <row r="151">
          <cell r="D151">
            <v>300000</v>
          </cell>
          <cell r="E151">
            <v>0</v>
          </cell>
          <cell r="F151">
            <v>0</v>
          </cell>
          <cell r="G151">
            <v>0</v>
          </cell>
          <cell r="H151">
            <v>0</v>
          </cell>
          <cell r="I151">
            <v>0</v>
          </cell>
          <cell r="J151">
            <v>0</v>
          </cell>
          <cell r="K151">
            <v>0</v>
          </cell>
          <cell r="L151">
            <v>0</v>
          </cell>
          <cell r="M151">
            <v>0</v>
          </cell>
          <cell r="N151">
            <v>0</v>
          </cell>
          <cell r="O151">
            <v>0</v>
          </cell>
          <cell r="P151">
            <v>300000</v>
          </cell>
        </row>
        <row r="152">
          <cell r="D152">
            <v>8585000</v>
          </cell>
          <cell r="E152">
            <v>0</v>
          </cell>
          <cell r="F152">
            <v>0</v>
          </cell>
          <cell r="G152">
            <v>0</v>
          </cell>
          <cell r="H152">
            <v>0</v>
          </cell>
          <cell r="I152">
            <v>0</v>
          </cell>
          <cell r="J152">
            <v>0</v>
          </cell>
          <cell r="K152">
            <v>0</v>
          </cell>
          <cell r="L152">
            <v>0</v>
          </cell>
          <cell r="M152">
            <v>0</v>
          </cell>
          <cell r="N152">
            <v>0</v>
          </cell>
          <cell r="O152">
            <v>0</v>
          </cell>
          <cell r="P152">
            <v>7135000</v>
          </cell>
        </row>
        <row r="153">
          <cell r="D153">
            <v>8555000</v>
          </cell>
          <cell r="E153">
            <v>0</v>
          </cell>
          <cell r="F153">
            <v>0</v>
          </cell>
          <cell r="G153">
            <v>0</v>
          </cell>
          <cell r="H153">
            <v>0</v>
          </cell>
          <cell r="I153">
            <v>0</v>
          </cell>
          <cell r="J153">
            <v>0</v>
          </cell>
          <cell r="K153">
            <v>0</v>
          </cell>
          <cell r="L153">
            <v>0</v>
          </cell>
          <cell r="M153">
            <v>0</v>
          </cell>
          <cell r="N153">
            <v>0</v>
          </cell>
          <cell r="O153">
            <v>0</v>
          </cell>
          <cell r="P153">
            <v>7155000</v>
          </cell>
        </row>
        <row r="154">
          <cell r="D154">
            <v>2475000</v>
          </cell>
          <cell r="E154">
            <v>0</v>
          </cell>
          <cell r="F154">
            <v>0</v>
          </cell>
          <cell r="G154">
            <v>0</v>
          </cell>
          <cell r="H154">
            <v>0</v>
          </cell>
          <cell r="I154">
            <v>0</v>
          </cell>
          <cell r="J154">
            <v>0</v>
          </cell>
          <cell r="K154">
            <v>0</v>
          </cell>
          <cell r="L154">
            <v>0</v>
          </cell>
          <cell r="M154">
            <v>0</v>
          </cell>
          <cell r="N154">
            <v>0</v>
          </cell>
          <cell r="O154">
            <v>0</v>
          </cell>
          <cell r="P154">
            <v>2475000</v>
          </cell>
        </row>
        <row r="155">
          <cell r="D155">
            <v>1200000</v>
          </cell>
          <cell r="E155">
            <v>0</v>
          </cell>
          <cell r="F155">
            <v>0</v>
          </cell>
          <cell r="G155">
            <v>0</v>
          </cell>
          <cell r="H155">
            <v>0</v>
          </cell>
          <cell r="I155">
            <v>0</v>
          </cell>
          <cell r="J155">
            <v>0</v>
          </cell>
          <cell r="K155">
            <v>0</v>
          </cell>
          <cell r="L155">
            <v>0</v>
          </cell>
          <cell r="M155">
            <v>0</v>
          </cell>
          <cell r="N155">
            <v>0</v>
          </cell>
          <cell r="O155">
            <v>0</v>
          </cell>
          <cell r="P155">
            <v>800000</v>
          </cell>
        </row>
        <row r="156">
          <cell r="D156">
            <v>4880000</v>
          </cell>
          <cell r="E156">
            <v>0</v>
          </cell>
          <cell r="F156">
            <v>0</v>
          </cell>
          <cell r="G156">
            <v>0</v>
          </cell>
          <cell r="H156">
            <v>0</v>
          </cell>
          <cell r="I156">
            <v>0</v>
          </cell>
          <cell r="J156">
            <v>0</v>
          </cell>
          <cell r="K156">
            <v>0</v>
          </cell>
          <cell r="L156">
            <v>0</v>
          </cell>
          <cell r="M156">
            <v>0</v>
          </cell>
          <cell r="N156">
            <v>0</v>
          </cell>
          <cell r="O156">
            <v>0</v>
          </cell>
          <cell r="P156">
            <v>3880000</v>
          </cell>
        </row>
        <row r="157">
          <cell r="D157">
            <v>8760000</v>
          </cell>
          <cell r="E157">
            <v>0</v>
          </cell>
          <cell r="F157">
            <v>0</v>
          </cell>
          <cell r="G157">
            <v>0</v>
          </cell>
          <cell r="H157">
            <v>0</v>
          </cell>
          <cell r="I157">
            <v>0</v>
          </cell>
          <cell r="J157">
            <v>0</v>
          </cell>
          <cell r="K157">
            <v>0</v>
          </cell>
          <cell r="L157">
            <v>0</v>
          </cell>
          <cell r="M157">
            <v>0</v>
          </cell>
          <cell r="N157">
            <v>0</v>
          </cell>
          <cell r="O157">
            <v>1272500</v>
          </cell>
          <cell r="P157">
            <v>7367500</v>
          </cell>
        </row>
        <row r="158">
          <cell r="D158">
            <v>8760000</v>
          </cell>
          <cell r="E158">
            <v>0</v>
          </cell>
          <cell r="F158">
            <v>0</v>
          </cell>
          <cell r="G158">
            <v>0</v>
          </cell>
          <cell r="H158">
            <v>0</v>
          </cell>
          <cell r="I158">
            <v>0</v>
          </cell>
          <cell r="J158">
            <v>0</v>
          </cell>
          <cell r="K158">
            <v>0</v>
          </cell>
          <cell r="L158">
            <v>0</v>
          </cell>
          <cell r="M158">
            <v>0</v>
          </cell>
          <cell r="N158">
            <v>0</v>
          </cell>
          <cell r="O158">
            <v>1272500</v>
          </cell>
          <cell r="P158">
            <v>7367500</v>
          </cell>
        </row>
        <row r="159">
          <cell r="D159">
            <v>955000</v>
          </cell>
          <cell r="E159">
            <v>0</v>
          </cell>
          <cell r="F159">
            <v>0</v>
          </cell>
          <cell r="G159">
            <v>0</v>
          </cell>
          <cell r="H159">
            <v>0</v>
          </cell>
          <cell r="I159">
            <v>0</v>
          </cell>
          <cell r="J159">
            <v>0</v>
          </cell>
          <cell r="K159">
            <v>0</v>
          </cell>
          <cell r="L159">
            <v>0</v>
          </cell>
          <cell r="M159">
            <v>0</v>
          </cell>
          <cell r="N159">
            <v>0</v>
          </cell>
          <cell r="O159">
            <v>452500</v>
          </cell>
          <cell r="P159">
            <v>502500</v>
          </cell>
        </row>
        <row r="160">
          <cell r="D160">
            <v>110000</v>
          </cell>
          <cell r="E160">
            <v>0</v>
          </cell>
          <cell r="F160">
            <v>0</v>
          </cell>
          <cell r="G160">
            <v>0</v>
          </cell>
          <cell r="H160">
            <v>0</v>
          </cell>
          <cell r="I160">
            <v>0</v>
          </cell>
          <cell r="J160">
            <v>0</v>
          </cell>
          <cell r="K160">
            <v>0</v>
          </cell>
          <cell r="L160">
            <v>0</v>
          </cell>
          <cell r="M160">
            <v>0</v>
          </cell>
          <cell r="N160">
            <v>0</v>
          </cell>
          <cell r="O160">
            <v>50000</v>
          </cell>
          <cell r="P160">
            <v>60000</v>
          </cell>
        </row>
        <row r="161">
          <cell r="D161">
            <v>50000</v>
          </cell>
          <cell r="E161">
            <v>0</v>
          </cell>
          <cell r="F161">
            <v>0</v>
          </cell>
          <cell r="G161">
            <v>0</v>
          </cell>
          <cell r="H161">
            <v>0</v>
          </cell>
          <cell r="I161">
            <v>0</v>
          </cell>
          <cell r="J161">
            <v>0</v>
          </cell>
          <cell r="K161">
            <v>0</v>
          </cell>
          <cell r="L161">
            <v>0</v>
          </cell>
          <cell r="M161">
            <v>0</v>
          </cell>
          <cell r="N161">
            <v>0</v>
          </cell>
          <cell r="O161">
            <v>50000</v>
          </cell>
          <cell r="P161">
            <v>0</v>
          </cell>
        </row>
        <row r="162">
          <cell r="D162">
            <v>795000</v>
          </cell>
          <cell r="E162">
            <v>0</v>
          </cell>
          <cell r="F162">
            <v>0</v>
          </cell>
          <cell r="G162">
            <v>0</v>
          </cell>
          <cell r="H162">
            <v>0</v>
          </cell>
          <cell r="I162">
            <v>0</v>
          </cell>
          <cell r="J162">
            <v>0</v>
          </cell>
          <cell r="K162">
            <v>0</v>
          </cell>
          <cell r="L162">
            <v>0</v>
          </cell>
          <cell r="M162">
            <v>0</v>
          </cell>
          <cell r="N162">
            <v>0</v>
          </cell>
          <cell r="O162">
            <v>352500</v>
          </cell>
          <cell r="P162">
            <v>442500</v>
          </cell>
        </row>
        <row r="163">
          <cell r="D163">
            <v>7805000</v>
          </cell>
          <cell r="E163">
            <v>0</v>
          </cell>
          <cell r="F163">
            <v>0</v>
          </cell>
          <cell r="G163">
            <v>0</v>
          </cell>
          <cell r="H163">
            <v>0</v>
          </cell>
          <cell r="I163">
            <v>0</v>
          </cell>
          <cell r="J163">
            <v>0</v>
          </cell>
          <cell r="K163">
            <v>0</v>
          </cell>
          <cell r="L163">
            <v>0</v>
          </cell>
          <cell r="M163">
            <v>0</v>
          </cell>
          <cell r="N163">
            <v>0</v>
          </cell>
          <cell r="O163">
            <v>820000</v>
          </cell>
          <cell r="P163">
            <v>6865000</v>
          </cell>
        </row>
        <row r="164">
          <cell r="D164">
            <v>400000</v>
          </cell>
          <cell r="E164">
            <v>0</v>
          </cell>
          <cell r="F164">
            <v>0</v>
          </cell>
          <cell r="G164">
            <v>0</v>
          </cell>
          <cell r="H164">
            <v>0</v>
          </cell>
          <cell r="I164">
            <v>0</v>
          </cell>
          <cell r="J164">
            <v>0</v>
          </cell>
          <cell r="K164">
            <v>0</v>
          </cell>
          <cell r="L164">
            <v>0</v>
          </cell>
          <cell r="M164">
            <v>0</v>
          </cell>
          <cell r="N164">
            <v>0</v>
          </cell>
          <cell r="O164">
            <v>200000</v>
          </cell>
          <cell r="P164">
            <v>200000</v>
          </cell>
        </row>
        <row r="165">
          <cell r="D165">
            <v>6225000</v>
          </cell>
          <cell r="E165">
            <v>0</v>
          </cell>
          <cell r="F165">
            <v>0</v>
          </cell>
          <cell r="G165">
            <v>0</v>
          </cell>
          <cell r="H165">
            <v>0</v>
          </cell>
          <cell r="I165">
            <v>0</v>
          </cell>
          <cell r="J165">
            <v>0</v>
          </cell>
          <cell r="K165">
            <v>0</v>
          </cell>
          <cell r="L165">
            <v>0</v>
          </cell>
          <cell r="M165">
            <v>0</v>
          </cell>
          <cell r="N165">
            <v>0</v>
          </cell>
          <cell r="O165">
            <v>0</v>
          </cell>
          <cell r="P165">
            <v>6225000</v>
          </cell>
        </row>
        <row r="166">
          <cell r="D166">
            <v>1180000</v>
          </cell>
          <cell r="E166">
            <v>0</v>
          </cell>
          <cell r="F166">
            <v>0</v>
          </cell>
          <cell r="G166">
            <v>0</v>
          </cell>
          <cell r="H166">
            <v>0</v>
          </cell>
          <cell r="I166">
            <v>0</v>
          </cell>
          <cell r="J166">
            <v>0</v>
          </cell>
          <cell r="K166">
            <v>0</v>
          </cell>
          <cell r="L166">
            <v>0</v>
          </cell>
          <cell r="M166">
            <v>0</v>
          </cell>
          <cell r="N166">
            <v>0</v>
          </cell>
          <cell r="O166">
            <v>620000</v>
          </cell>
          <cell r="P166">
            <v>440000</v>
          </cell>
        </row>
        <row r="174">
          <cell r="D174">
            <v>7020000</v>
          </cell>
          <cell r="E174">
            <v>0</v>
          </cell>
          <cell r="F174">
            <v>0</v>
          </cell>
          <cell r="G174">
            <v>0</v>
          </cell>
          <cell r="H174">
            <v>0</v>
          </cell>
          <cell r="I174">
            <v>2575000</v>
          </cell>
          <cell r="J174">
            <v>0</v>
          </cell>
          <cell r="K174">
            <v>0</v>
          </cell>
          <cell r="L174">
            <v>0</v>
          </cell>
          <cell r="M174">
            <v>0</v>
          </cell>
          <cell r="N174">
            <v>0</v>
          </cell>
          <cell r="O174">
            <v>1252500</v>
          </cell>
          <cell r="P174">
            <v>3072500</v>
          </cell>
        </row>
        <row r="175">
          <cell r="D175">
            <v>7020000</v>
          </cell>
          <cell r="E175">
            <v>0</v>
          </cell>
          <cell r="F175">
            <v>0</v>
          </cell>
          <cell r="G175">
            <v>0</v>
          </cell>
          <cell r="H175">
            <v>0</v>
          </cell>
          <cell r="I175">
            <v>2575000</v>
          </cell>
          <cell r="J175">
            <v>0</v>
          </cell>
          <cell r="K175">
            <v>0</v>
          </cell>
          <cell r="L175">
            <v>0</v>
          </cell>
          <cell r="M175">
            <v>0</v>
          </cell>
          <cell r="N175">
            <v>0</v>
          </cell>
          <cell r="O175">
            <v>1252500</v>
          </cell>
          <cell r="P175">
            <v>3072500</v>
          </cell>
        </row>
        <row r="176">
          <cell r="D176">
            <v>1865000</v>
          </cell>
          <cell r="E176">
            <v>0</v>
          </cell>
          <cell r="F176">
            <v>0</v>
          </cell>
          <cell r="G176">
            <v>0</v>
          </cell>
          <cell r="H176">
            <v>0</v>
          </cell>
          <cell r="I176">
            <v>950000</v>
          </cell>
          <cell r="J176">
            <v>0</v>
          </cell>
          <cell r="K176">
            <v>0</v>
          </cell>
          <cell r="L176">
            <v>0</v>
          </cell>
          <cell r="M176">
            <v>0</v>
          </cell>
          <cell r="N176">
            <v>0</v>
          </cell>
          <cell r="O176">
            <v>432500</v>
          </cell>
          <cell r="P176">
            <v>482500</v>
          </cell>
        </row>
        <row r="177">
          <cell r="D177">
            <v>280000</v>
          </cell>
          <cell r="E177">
            <v>0</v>
          </cell>
          <cell r="F177">
            <v>0</v>
          </cell>
          <cell r="G177">
            <v>0</v>
          </cell>
          <cell r="H177">
            <v>0</v>
          </cell>
          <cell r="I177">
            <v>200000</v>
          </cell>
          <cell r="J177">
            <v>0</v>
          </cell>
          <cell r="K177">
            <v>0</v>
          </cell>
          <cell r="L177">
            <v>0</v>
          </cell>
          <cell r="M177">
            <v>0</v>
          </cell>
          <cell r="N177">
            <v>0</v>
          </cell>
          <cell r="O177">
            <v>30000</v>
          </cell>
          <cell r="P177">
            <v>50000</v>
          </cell>
        </row>
        <row r="178">
          <cell r="D178">
            <v>430000</v>
          </cell>
          <cell r="E178">
            <v>0</v>
          </cell>
          <cell r="F178">
            <v>0</v>
          </cell>
          <cell r="G178">
            <v>0</v>
          </cell>
          <cell r="H178">
            <v>0</v>
          </cell>
          <cell r="I178">
            <v>300000</v>
          </cell>
          <cell r="J178">
            <v>0</v>
          </cell>
          <cell r="K178">
            <v>0</v>
          </cell>
          <cell r="L178">
            <v>0</v>
          </cell>
          <cell r="M178">
            <v>0</v>
          </cell>
          <cell r="N178">
            <v>0</v>
          </cell>
          <cell r="O178">
            <v>50000</v>
          </cell>
          <cell r="P178">
            <v>80000</v>
          </cell>
        </row>
        <row r="179">
          <cell r="D179">
            <v>1155000</v>
          </cell>
          <cell r="E179">
            <v>0</v>
          </cell>
          <cell r="F179">
            <v>0</v>
          </cell>
          <cell r="G179">
            <v>0</v>
          </cell>
          <cell r="H179">
            <v>0</v>
          </cell>
          <cell r="I179">
            <v>450000</v>
          </cell>
          <cell r="J179">
            <v>0</v>
          </cell>
          <cell r="K179">
            <v>0</v>
          </cell>
          <cell r="L179">
            <v>0</v>
          </cell>
          <cell r="M179">
            <v>0</v>
          </cell>
          <cell r="N179">
            <v>0</v>
          </cell>
          <cell r="O179">
            <v>352500</v>
          </cell>
          <cell r="P179">
            <v>352500</v>
          </cell>
        </row>
        <row r="180">
          <cell r="D180">
            <v>5155000</v>
          </cell>
          <cell r="E180">
            <v>0</v>
          </cell>
          <cell r="F180">
            <v>0</v>
          </cell>
          <cell r="G180">
            <v>0</v>
          </cell>
          <cell r="H180">
            <v>0</v>
          </cell>
          <cell r="I180">
            <v>1625000</v>
          </cell>
          <cell r="J180">
            <v>0</v>
          </cell>
          <cell r="K180">
            <v>0</v>
          </cell>
          <cell r="L180">
            <v>0</v>
          </cell>
          <cell r="M180">
            <v>0</v>
          </cell>
          <cell r="N180">
            <v>0</v>
          </cell>
          <cell r="O180">
            <v>820000</v>
          </cell>
          <cell r="P180">
            <v>2590000</v>
          </cell>
        </row>
        <row r="181">
          <cell r="D181">
            <v>2475000</v>
          </cell>
          <cell r="E181">
            <v>0</v>
          </cell>
          <cell r="F181">
            <v>0</v>
          </cell>
          <cell r="G181">
            <v>0</v>
          </cell>
          <cell r="H181">
            <v>0</v>
          </cell>
          <cell r="I181">
            <v>825000</v>
          </cell>
          <cell r="J181">
            <v>0</v>
          </cell>
          <cell r="K181">
            <v>0</v>
          </cell>
          <cell r="L181">
            <v>0</v>
          </cell>
          <cell r="M181">
            <v>0</v>
          </cell>
          <cell r="N181">
            <v>0</v>
          </cell>
          <cell r="O181">
            <v>0</v>
          </cell>
          <cell r="P181">
            <v>1650000</v>
          </cell>
        </row>
        <row r="182">
          <cell r="D182">
            <v>600000</v>
          </cell>
          <cell r="E182">
            <v>0</v>
          </cell>
          <cell r="F182">
            <v>0</v>
          </cell>
          <cell r="G182">
            <v>0</v>
          </cell>
          <cell r="H182">
            <v>0</v>
          </cell>
          <cell r="I182">
            <v>200000</v>
          </cell>
          <cell r="J182">
            <v>0</v>
          </cell>
          <cell r="K182">
            <v>0</v>
          </cell>
          <cell r="L182">
            <v>0</v>
          </cell>
          <cell r="M182">
            <v>0</v>
          </cell>
          <cell r="N182">
            <v>0</v>
          </cell>
          <cell r="O182">
            <v>200000</v>
          </cell>
          <cell r="P182">
            <v>200000</v>
          </cell>
        </row>
        <row r="184">
          <cell r="D184">
            <v>2080000</v>
          </cell>
          <cell r="E184">
            <v>0</v>
          </cell>
          <cell r="F184">
            <v>0</v>
          </cell>
          <cell r="G184">
            <v>0</v>
          </cell>
          <cell r="H184">
            <v>0</v>
          </cell>
          <cell r="I184">
            <v>600000</v>
          </cell>
          <cell r="J184">
            <v>0</v>
          </cell>
          <cell r="K184">
            <v>0</v>
          </cell>
          <cell r="L184">
            <v>0</v>
          </cell>
          <cell r="M184">
            <v>0</v>
          </cell>
          <cell r="N184">
            <v>0</v>
          </cell>
          <cell r="O184">
            <v>620000</v>
          </cell>
          <cell r="P184">
            <v>740000</v>
          </cell>
        </row>
        <row r="187">
          <cell r="D187">
            <v>2005000</v>
          </cell>
          <cell r="E187">
            <v>0</v>
          </cell>
          <cell r="F187">
            <v>0</v>
          </cell>
          <cell r="G187">
            <v>0</v>
          </cell>
          <cell r="H187">
            <v>0</v>
          </cell>
          <cell r="I187">
            <v>0</v>
          </cell>
          <cell r="J187">
            <v>0</v>
          </cell>
          <cell r="K187">
            <v>0</v>
          </cell>
          <cell r="L187">
            <v>0</v>
          </cell>
          <cell r="M187">
            <v>0</v>
          </cell>
          <cell r="N187">
            <v>0</v>
          </cell>
          <cell r="O187">
            <v>0</v>
          </cell>
          <cell r="P187">
            <v>0</v>
          </cell>
        </row>
        <row r="188">
          <cell r="D188">
            <v>2005000</v>
          </cell>
          <cell r="E188">
            <v>0</v>
          </cell>
          <cell r="F188">
            <v>0</v>
          </cell>
          <cell r="G188">
            <v>0</v>
          </cell>
          <cell r="H188">
            <v>0</v>
          </cell>
          <cell r="I188">
            <v>0</v>
          </cell>
          <cell r="J188">
            <v>0</v>
          </cell>
          <cell r="K188">
            <v>0</v>
          </cell>
          <cell r="L188">
            <v>0</v>
          </cell>
          <cell r="M188">
            <v>0</v>
          </cell>
          <cell r="N188">
            <v>0</v>
          </cell>
          <cell r="O188">
            <v>0</v>
          </cell>
          <cell r="P188">
            <v>0</v>
          </cell>
        </row>
        <row r="189">
          <cell r="D189">
            <v>430000</v>
          </cell>
          <cell r="E189">
            <v>0</v>
          </cell>
          <cell r="F189">
            <v>0</v>
          </cell>
          <cell r="G189">
            <v>0</v>
          </cell>
          <cell r="H189">
            <v>0</v>
          </cell>
          <cell r="I189">
            <v>0</v>
          </cell>
          <cell r="J189">
            <v>0</v>
          </cell>
          <cell r="K189">
            <v>0</v>
          </cell>
          <cell r="L189">
            <v>0</v>
          </cell>
          <cell r="M189">
            <v>0</v>
          </cell>
          <cell r="N189">
            <v>0</v>
          </cell>
          <cell r="O189">
            <v>0</v>
          </cell>
          <cell r="P189">
            <v>0</v>
          </cell>
        </row>
        <row r="190">
          <cell r="D190">
            <v>130000</v>
          </cell>
          <cell r="E190">
            <v>0</v>
          </cell>
          <cell r="F190">
            <v>0</v>
          </cell>
          <cell r="G190">
            <v>0</v>
          </cell>
          <cell r="H190">
            <v>0</v>
          </cell>
          <cell r="I190">
            <v>0</v>
          </cell>
          <cell r="J190">
            <v>0</v>
          </cell>
          <cell r="K190">
            <v>0</v>
          </cell>
          <cell r="L190">
            <v>0</v>
          </cell>
          <cell r="M190">
            <v>0</v>
          </cell>
          <cell r="N190">
            <v>0</v>
          </cell>
          <cell r="O190">
            <v>0</v>
          </cell>
          <cell r="P190">
            <v>0</v>
          </cell>
        </row>
        <row r="191">
          <cell r="D191">
            <v>300000</v>
          </cell>
          <cell r="E191">
            <v>0</v>
          </cell>
          <cell r="F191">
            <v>0</v>
          </cell>
          <cell r="G191">
            <v>0</v>
          </cell>
          <cell r="H191">
            <v>0</v>
          </cell>
          <cell r="I191">
            <v>0</v>
          </cell>
          <cell r="J191">
            <v>0</v>
          </cell>
          <cell r="K191">
            <v>0</v>
          </cell>
          <cell r="L191">
            <v>0</v>
          </cell>
          <cell r="M191">
            <v>0</v>
          </cell>
          <cell r="N191">
            <v>0</v>
          </cell>
          <cell r="O191">
            <v>0</v>
          </cell>
          <cell r="P191">
            <v>0</v>
          </cell>
        </row>
        <row r="192">
          <cell r="D192">
            <v>1575000</v>
          </cell>
          <cell r="E192">
            <v>0</v>
          </cell>
          <cell r="F192">
            <v>0</v>
          </cell>
          <cell r="G192">
            <v>0</v>
          </cell>
          <cell r="H192">
            <v>0</v>
          </cell>
          <cell r="I192">
            <v>0</v>
          </cell>
          <cell r="J192">
            <v>0</v>
          </cell>
          <cell r="K192">
            <v>0</v>
          </cell>
          <cell r="L192">
            <v>0</v>
          </cell>
          <cell r="M192">
            <v>0</v>
          </cell>
          <cell r="N192">
            <v>0</v>
          </cell>
          <cell r="O192">
            <v>0</v>
          </cell>
          <cell r="P192">
            <v>0</v>
          </cell>
        </row>
        <row r="193">
          <cell r="D193">
            <v>975000</v>
          </cell>
          <cell r="E193">
            <v>0</v>
          </cell>
          <cell r="F193">
            <v>0</v>
          </cell>
          <cell r="G193">
            <v>0</v>
          </cell>
          <cell r="H193">
            <v>0</v>
          </cell>
          <cell r="I193">
            <v>0</v>
          </cell>
          <cell r="J193">
            <v>0</v>
          </cell>
          <cell r="K193">
            <v>0</v>
          </cell>
          <cell r="L193">
            <v>0</v>
          </cell>
          <cell r="M193">
            <v>0</v>
          </cell>
          <cell r="N193">
            <v>0</v>
          </cell>
          <cell r="O193">
            <v>0</v>
          </cell>
          <cell r="P193">
            <v>0</v>
          </cell>
        </row>
        <row r="194">
          <cell r="D194">
            <v>600000</v>
          </cell>
          <cell r="E194">
            <v>0</v>
          </cell>
          <cell r="F194">
            <v>0</v>
          </cell>
          <cell r="G194">
            <v>0</v>
          </cell>
          <cell r="H194">
            <v>0</v>
          </cell>
          <cell r="I194">
            <v>0</v>
          </cell>
          <cell r="J194">
            <v>0</v>
          </cell>
          <cell r="K194">
            <v>0</v>
          </cell>
          <cell r="L194">
            <v>0</v>
          </cell>
          <cell r="M194">
            <v>0</v>
          </cell>
          <cell r="N194">
            <v>0</v>
          </cell>
          <cell r="O194">
            <v>0</v>
          </cell>
          <cell r="P194">
            <v>0</v>
          </cell>
        </row>
        <row r="195">
          <cell r="D195">
            <v>7625500</v>
          </cell>
          <cell r="E195">
            <v>0</v>
          </cell>
          <cell r="F195">
            <v>0</v>
          </cell>
          <cell r="G195">
            <v>0</v>
          </cell>
          <cell r="H195">
            <v>0</v>
          </cell>
          <cell r="I195">
            <v>0</v>
          </cell>
          <cell r="J195">
            <v>0</v>
          </cell>
          <cell r="K195">
            <v>4625500</v>
          </cell>
          <cell r="L195">
            <v>0</v>
          </cell>
          <cell r="M195">
            <v>0</v>
          </cell>
          <cell r="N195">
            <v>0</v>
          </cell>
          <cell r="O195">
            <v>0</v>
          </cell>
          <cell r="P195">
            <v>0</v>
          </cell>
        </row>
        <row r="196">
          <cell r="D196">
            <v>7625500</v>
          </cell>
          <cell r="E196">
            <v>0</v>
          </cell>
          <cell r="F196">
            <v>0</v>
          </cell>
          <cell r="G196">
            <v>0</v>
          </cell>
          <cell r="H196">
            <v>0</v>
          </cell>
          <cell r="I196">
            <v>0</v>
          </cell>
          <cell r="J196">
            <v>0</v>
          </cell>
          <cell r="K196">
            <v>4625500</v>
          </cell>
          <cell r="L196">
            <v>0</v>
          </cell>
          <cell r="M196">
            <v>0</v>
          </cell>
          <cell r="N196">
            <v>0</v>
          </cell>
          <cell r="O196">
            <v>0</v>
          </cell>
          <cell r="P196">
            <v>0</v>
          </cell>
        </row>
        <row r="197">
          <cell r="D197">
            <v>2150500</v>
          </cell>
          <cell r="E197">
            <v>0</v>
          </cell>
          <cell r="F197">
            <v>0</v>
          </cell>
          <cell r="G197">
            <v>0</v>
          </cell>
          <cell r="H197">
            <v>0</v>
          </cell>
          <cell r="I197">
            <v>0</v>
          </cell>
          <cell r="J197">
            <v>0</v>
          </cell>
          <cell r="K197">
            <v>2150500</v>
          </cell>
          <cell r="L197">
            <v>0</v>
          </cell>
          <cell r="M197">
            <v>0</v>
          </cell>
          <cell r="N197">
            <v>0</v>
          </cell>
          <cell r="O197">
            <v>0</v>
          </cell>
          <cell r="P197">
            <v>0</v>
          </cell>
        </row>
        <row r="198">
          <cell r="D198">
            <v>750000</v>
          </cell>
          <cell r="E198">
            <v>0</v>
          </cell>
          <cell r="F198">
            <v>0</v>
          </cell>
          <cell r="G198">
            <v>0</v>
          </cell>
          <cell r="H198">
            <v>0</v>
          </cell>
          <cell r="I198">
            <v>0</v>
          </cell>
          <cell r="J198">
            <v>0</v>
          </cell>
          <cell r="K198">
            <v>750000</v>
          </cell>
          <cell r="L198">
            <v>0</v>
          </cell>
          <cell r="M198">
            <v>0</v>
          </cell>
          <cell r="N198">
            <v>0</v>
          </cell>
          <cell r="O198">
            <v>0</v>
          </cell>
          <cell r="P198">
            <v>0</v>
          </cell>
        </row>
        <row r="199">
          <cell r="D199">
            <v>88000</v>
          </cell>
          <cell r="E199">
            <v>0</v>
          </cell>
          <cell r="F199">
            <v>0</v>
          </cell>
          <cell r="G199">
            <v>0</v>
          </cell>
          <cell r="H199">
            <v>0</v>
          </cell>
          <cell r="I199">
            <v>0</v>
          </cell>
          <cell r="J199">
            <v>0</v>
          </cell>
          <cell r="K199">
            <v>88000</v>
          </cell>
          <cell r="L199">
            <v>0</v>
          </cell>
          <cell r="M199">
            <v>0</v>
          </cell>
          <cell r="N199">
            <v>0</v>
          </cell>
          <cell r="O199">
            <v>0</v>
          </cell>
          <cell r="P199">
            <v>0</v>
          </cell>
        </row>
        <row r="200">
          <cell r="D200">
            <v>1312500</v>
          </cell>
          <cell r="E200">
            <v>0</v>
          </cell>
          <cell r="F200">
            <v>0</v>
          </cell>
          <cell r="G200">
            <v>0</v>
          </cell>
          <cell r="H200">
            <v>0</v>
          </cell>
          <cell r="I200">
            <v>0</v>
          </cell>
          <cell r="J200">
            <v>0</v>
          </cell>
          <cell r="K200">
            <v>1312500</v>
          </cell>
          <cell r="L200">
            <v>0</v>
          </cell>
          <cell r="M200">
            <v>0</v>
          </cell>
          <cell r="N200">
            <v>0</v>
          </cell>
          <cell r="O200">
            <v>0</v>
          </cell>
          <cell r="P200">
            <v>0</v>
          </cell>
        </row>
        <row r="201">
          <cell r="D201">
            <v>5475000</v>
          </cell>
          <cell r="E201">
            <v>0</v>
          </cell>
          <cell r="F201">
            <v>0</v>
          </cell>
          <cell r="G201">
            <v>0</v>
          </cell>
          <cell r="H201">
            <v>0</v>
          </cell>
          <cell r="I201">
            <v>0</v>
          </cell>
          <cell r="J201">
            <v>0</v>
          </cell>
          <cell r="K201">
            <v>2475000</v>
          </cell>
          <cell r="L201">
            <v>0</v>
          </cell>
          <cell r="M201">
            <v>0</v>
          </cell>
          <cell r="N201">
            <v>0</v>
          </cell>
          <cell r="O201">
            <v>0</v>
          </cell>
          <cell r="P201">
            <v>0</v>
          </cell>
        </row>
        <row r="202">
          <cell r="D202">
            <v>2475000</v>
          </cell>
          <cell r="E202">
            <v>0</v>
          </cell>
          <cell r="F202">
            <v>0</v>
          </cell>
          <cell r="K202">
            <v>2475000</v>
          </cell>
          <cell r="L202">
            <v>0</v>
          </cell>
          <cell r="M202">
            <v>0</v>
          </cell>
          <cell r="N202">
            <v>0</v>
          </cell>
          <cell r="O202">
            <v>0</v>
          </cell>
          <cell r="P202">
            <v>0</v>
          </cell>
        </row>
        <row r="203">
          <cell r="D203">
            <v>3000000</v>
          </cell>
          <cell r="E203">
            <v>0</v>
          </cell>
          <cell r="F203">
            <v>0</v>
          </cell>
          <cell r="G203">
            <v>0</v>
          </cell>
          <cell r="H203">
            <v>0</v>
          </cell>
          <cell r="I203">
            <v>0</v>
          </cell>
          <cell r="J203">
            <v>0</v>
          </cell>
          <cell r="K203">
            <v>0</v>
          </cell>
          <cell r="L203">
            <v>0</v>
          </cell>
          <cell r="M203">
            <v>0</v>
          </cell>
          <cell r="N203">
            <v>0</v>
          </cell>
          <cell r="O203">
            <v>0</v>
          </cell>
          <cell r="P203">
            <v>0</v>
          </cell>
        </row>
        <row r="204">
          <cell r="D204">
            <v>7332500</v>
          </cell>
          <cell r="E204">
            <v>0</v>
          </cell>
          <cell r="F204">
            <v>0</v>
          </cell>
          <cell r="G204">
            <v>0</v>
          </cell>
          <cell r="H204">
            <v>0</v>
          </cell>
          <cell r="I204">
            <v>7332500</v>
          </cell>
          <cell r="J204">
            <v>0</v>
          </cell>
          <cell r="K204">
            <v>0</v>
          </cell>
          <cell r="L204">
            <v>0</v>
          </cell>
          <cell r="M204">
            <v>0</v>
          </cell>
          <cell r="N204">
            <v>0</v>
          </cell>
          <cell r="O204">
            <v>0</v>
          </cell>
          <cell r="P204">
            <v>0</v>
          </cell>
        </row>
        <row r="205">
          <cell r="D205">
            <v>7332500</v>
          </cell>
          <cell r="E205">
            <v>0</v>
          </cell>
          <cell r="F205">
            <v>0</v>
          </cell>
          <cell r="G205">
            <v>0</v>
          </cell>
          <cell r="H205">
            <v>0</v>
          </cell>
          <cell r="I205">
            <v>7332500</v>
          </cell>
          <cell r="J205">
            <v>0</v>
          </cell>
          <cell r="K205">
            <v>0</v>
          </cell>
          <cell r="L205">
            <v>0</v>
          </cell>
          <cell r="M205">
            <v>0</v>
          </cell>
          <cell r="N205">
            <v>0</v>
          </cell>
          <cell r="O205">
            <v>0</v>
          </cell>
          <cell r="P205">
            <v>0</v>
          </cell>
        </row>
        <row r="206">
          <cell r="D206">
            <v>4167500</v>
          </cell>
          <cell r="E206">
            <v>0</v>
          </cell>
          <cell r="F206">
            <v>0</v>
          </cell>
          <cell r="G206">
            <v>0</v>
          </cell>
          <cell r="H206">
            <v>0</v>
          </cell>
          <cell r="I206">
            <v>4167500</v>
          </cell>
          <cell r="J206">
            <v>0</v>
          </cell>
          <cell r="K206">
            <v>0</v>
          </cell>
          <cell r="L206">
            <v>0</v>
          </cell>
          <cell r="M206">
            <v>0</v>
          </cell>
          <cell r="N206">
            <v>0</v>
          </cell>
          <cell r="O206">
            <v>0</v>
          </cell>
          <cell r="P206">
            <v>0</v>
          </cell>
        </row>
        <row r="207">
          <cell r="D207">
            <v>3567500</v>
          </cell>
          <cell r="E207">
            <v>0</v>
          </cell>
          <cell r="F207">
            <v>0</v>
          </cell>
          <cell r="G207">
            <v>0</v>
          </cell>
          <cell r="H207">
            <v>0</v>
          </cell>
          <cell r="I207">
            <v>3567500</v>
          </cell>
          <cell r="J207">
            <v>0</v>
          </cell>
          <cell r="K207">
            <v>0</v>
          </cell>
          <cell r="L207">
            <v>0</v>
          </cell>
          <cell r="M207">
            <v>0</v>
          </cell>
          <cell r="N207">
            <v>0</v>
          </cell>
          <cell r="O207">
            <v>0</v>
          </cell>
          <cell r="P207">
            <v>0</v>
          </cell>
        </row>
        <row r="208">
          <cell r="D208">
            <v>600000</v>
          </cell>
          <cell r="E208">
            <v>0</v>
          </cell>
          <cell r="F208">
            <v>0</v>
          </cell>
          <cell r="G208">
            <v>0</v>
          </cell>
          <cell r="H208">
            <v>0</v>
          </cell>
          <cell r="I208">
            <v>600000</v>
          </cell>
          <cell r="J208">
            <v>0</v>
          </cell>
          <cell r="K208">
            <v>0</v>
          </cell>
          <cell r="L208">
            <v>0</v>
          </cell>
          <cell r="M208">
            <v>0</v>
          </cell>
          <cell r="N208">
            <v>0</v>
          </cell>
          <cell r="O208">
            <v>0</v>
          </cell>
          <cell r="P208">
            <v>0</v>
          </cell>
        </row>
        <row r="209">
          <cell r="D209">
            <v>3165000</v>
          </cell>
          <cell r="E209">
            <v>0</v>
          </cell>
          <cell r="F209">
            <v>0</v>
          </cell>
          <cell r="G209">
            <v>0</v>
          </cell>
          <cell r="H209">
            <v>0</v>
          </cell>
          <cell r="I209">
            <v>3165000</v>
          </cell>
          <cell r="J209">
            <v>0</v>
          </cell>
          <cell r="K209">
            <v>0</v>
          </cell>
          <cell r="L209">
            <v>0</v>
          </cell>
          <cell r="M209">
            <v>0</v>
          </cell>
          <cell r="N209">
            <v>0</v>
          </cell>
          <cell r="O209">
            <v>0</v>
          </cell>
          <cell r="P209">
            <v>0</v>
          </cell>
        </row>
        <row r="210">
          <cell r="D210">
            <v>825000</v>
          </cell>
          <cell r="E210">
            <v>0</v>
          </cell>
          <cell r="F210">
            <v>0</v>
          </cell>
          <cell r="G210">
            <v>0</v>
          </cell>
          <cell r="H210">
            <v>0</v>
          </cell>
          <cell r="I210">
            <v>825000</v>
          </cell>
          <cell r="J210">
            <v>0</v>
          </cell>
          <cell r="K210">
            <v>0</v>
          </cell>
          <cell r="L210">
            <v>0</v>
          </cell>
          <cell r="M210">
            <v>0</v>
          </cell>
          <cell r="N210">
            <v>0</v>
          </cell>
          <cell r="O210">
            <v>0</v>
          </cell>
          <cell r="P210">
            <v>0</v>
          </cell>
        </row>
        <row r="211">
          <cell r="D211">
            <v>400000</v>
          </cell>
          <cell r="E211">
            <v>0</v>
          </cell>
          <cell r="F211">
            <v>0</v>
          </cell>
          <cell r="G211">
            <v>0</v>
          </cell>
          <cell r="H211">
            <v>0</v>
          </cell>
          <cell r="I211">
            <v>400000</v>
          </cell>
          <cell r="J211">
            <v>0</v>
          </cell>
          <cell r="K211">
            <v>0</v>
          </cell>
          <cell r="L211">
            <v>0</v>
          </cell>
          <cell r="M211">
            <v>0</v>
          </cell>
          <cell r="N211">
            <v>0</v>
          </cell>
          <cell r="O211">
            <v>0</v>
          </cell>
          <cell r="P211">
            <v>0</v>
          </cell>
        </row>
        <row r="212">
          <cell r="D212">
            <v>1940000</v>
          </cell>
          <cell r="E212">
            <v>0</v>
          </cell>
          <cell r="F212">
            <v>0</v>
          </cell>
          <cell r="G212">
            <v>0</v>
          </cell>
          <cell r="H212">
            <v>0</v>
          </cell>
          <cell r="I212">
            <v>1940000</v>
          </cell>
          <cell r="J212">
            <v>0</v>
          </cell>
          <cell r="K212">
            <v>0</v>
          </cell>
          <cell r="L212">
            <v>0</v>
          </cell>
          <cell r="M212">
            <v>0</v>
          </cell>
          <cell r="N212">
            <v>0</v>
          </cell>
          <cell r="O212">
            <v>0</v>
          </cell>
          <cell r="P212">
            <v>0</v>
          </cell>
        </row>
        <row r="213">
          <cell r="D213">
            <v>8855000</v>
          </cell>
          <cell r="E213">
            <v>0</v>
          </cell>
          <cell r="F213">
            <v>0</v>
          </cell>
          <cell r="G213">
            <v>0</v>
          </cell>
          <cell r="H213">
            <v>0</v>
          </cell>
          <cell r="I213">
            <v>0</v>
          </cell>
          <cell r="J213">
            <v>0</v>
          </cell>
          <cell r="K213">
            <v>1875000</v>
          </cell>
          <cell r="L213">
            <v>0</v>
          </cell>
          <cell r="M213">
            <v>0</v>
          </cell>
          <cell r="N213">
            <v>0</v>
          </cell>
          <cell r="O213">
            <v>0</v>
          </cell>
          <cell r="P213">
            <v>6980000</v>
          </cell>
        </row>
        <row r="214">
          <cell r="D214">
            <v>8855000</v>
          </cell>
          <cell r="E214">
            <v>0</v>
          </cell>
          <cell r="F214">
            <v>0</v>
          </cell>
          <cell r="G214">
            <v>0</v>
          </cell>
          <cell r="H214">
            <v>0</v>
          </cell>
          <cell r="I214">
            <v>0</v>
          </cell>
          <cell r="J214">
            <v>0</v>
          </cell>
          <cell r="K214">
            <v>1875000</v>
          </cell>
          <cell r="L214">
            <v>0</v>
          </cell>
          <cell r="M214">
            <v>0</v>
          </cell>
          <cell r="N214">
            <v>0</v>
          </cell>
          <cell r="O214">
            <v>0</v>
          </cell>
          <cell r="P214">
            <v>6980000</v>
          </cell>
        </row>
        <row r="215">
          <cell r="D215">
            <v>1255000</v>
          </cell>
          <cell r="E215">
            <v>0</v>
          </cell>
          <cell r="F215">
            <v>0</v>
          </cell>
          <cell r="G215">
            <v>0</v>
          </cell>
          <cell r="H215">
            <v>0</v>
          </cell>
          <cell r="I215">
            <v>0</v>
          </cell>
          <cell r="J215">
            <v>0</v>
          </cell>
          <cell r="K215">
            <v>0</v>
          </cell>
          <cell r="L215">
            <v>0</v>
          </cell>
          <cell r="M215">
            <v>0</v>
          </cell>
          <cell r="N215">
            <v>0</v>
          </cell>
          <cell r="O215">
            <v>0</v>
          </cell>
          <cell r="P215">
            <v>1255000</v>
          </cell>
        </row>
        <row r="216">
          <cell r="D216">
            <v>100000</v>
          </cell>
          <cell r="E216">
            <v>0</v>
          </cell>
          <cell r="F216">
            <v>0</v>
          </cell>
          <cell r="G216">
            <v>0</v>
          </cell>
          <cell r="H216">
            <v>0</v>
          </cell>
          <cell r="I216">
            <v>0</v>
          </cell>
          <cell r="J216">
            <v>0</v>
          </cell>
          <cell r="K216">
            <v>0</v>
          </cell>
          <cell r="L216">
            <v>0</v>
          </cell>
          <cell r="M216">
            <v>0</v>
          </cell>
          <cell r="N216">
            <v>0</v>
          </cell>
          <cell r="O216">
            <v>0</v>
          </cell>
          <cell r="P216">
            <v>100000</v>
          </cell>
        </row>
        <row r="217">
          <cell r="D217">
            <v>60000</v>
          </cell>
          <cell r="E217">
            <v>0</v>
          </cell>
          <cell r="F217">
            <v>0</v>
          </cell>
          <cell r="G217">
            <v>0</v>
          </cell>
          <cell r="H217">
            <v>0</v>
          </cell>
          <cell r="I217">
            <v>0</v>
          </cell>
          <cell r="J217">
            <v>0</v>
          </cell>
          <cell r="K217">
            <v>0</v>
          </cell>
          <cell r="L217">
            <v>0</v>
          </cell>
          <cell r="M217">
            <v>0</v>
          </cell>
          <cell r="N217">
            <v>0</v>
          </cell>
          <cell r="O217">
            <v>0</v>
          </cell>
          <cell r="P217">
            <v>60000</v>
          </cell>
        </row>
        <row r="218">
          <cell r="D218">
            <v>1095000</v>
          </cell>
          <cell r="E218">
            <v>0</v>
          </cell>
          <cell r="F218">
            <v>0</v>
          </cell>
          <cell r="G218">
            <v>0</v>
          </cell>
          <cell r="H218">
            <v>0</v>
          </cell>
          <cell r="I218">
            <v>0</v>
          </cell>
          <cell r="J218">
            <v>0</v>
          </cell>
          <cell r="K218">
            <v>0</v>
          </cell>
          <cell r="L218">
            <v>0</v>
          </cell>
          <cell r="M218">
            <v>0</v>
          </cell>
          <cell r="N218">
            <v>0</v>
          </cell>
          <cell r="O218">
            <v>0</v>
          </cell>
          <cell r="P218">
            <v>1095000</v>
          </cell>
        </row>
        <row r="219">
          <cell r="D219">
            <v>7600000</v>
          </cell>
          <cell r="E219">
            <v>0</v>
          </cell>
          <cell r="F219">
            <v>0</v>
          </cell>
          <cell r="G219">
            <v>0</v>
          </cell>
          <cell r="H219">
            <v>0</v>
          </cell>
          <cell r="I219">
            <v>0</v>
          </cell>
          <cell r="J219">
            <v>0</v>
          </cell>
          <cell r="K219">
            <v>1875000</v>
          </cell>
          <cell r="L219">
            <v>0</v>
          </cell>
          <cell r="M219">
            <v>0</v>
          </cell>
          <cell r="N219">
            <v>0</v>
          </cell>
          <cell r="O219">
            <v>0</v>
          </cell>
          <cell r="P219">
            <v>5725000</v>
          </cell>
        </row>
        <row r="220">
          <cell r="D220">
            <v>5000000</v>
          </cell>
          <cell r="E220">
            <v>0</v>
          </cell>
          <cell r="F220">
            <v>0</v>
          </cell>
          <cell r="G220">
            <v>0</v>
          </cell>
          <cell r="H220">
            <v>0</v>
          </cell>
          <cell r="I220">
            <v>0</v>
          </cell>
          <cell r="J220">
            <v>0</v>
          </cell>
          <cell r="K220">
            <v>1875000</v>
          </cell>
          <cell r="L220">
            <v>0</v>
          </cell>
          <cell r="M220">
            <v>0</v>
          </cell>
          <cell r="N220">
            <v>0</v>
          </cell>
          <cell r="O220">
            <v>0</v>
          </cell>
          <cell r="P220">
            <v>3125000</v>
          </cell>
        </row>
        <row r="221">
          <cell r="D221">
            <v>2600000</v>
          </cell>
          <cell r="E221">
            <v>0</v>
          </cell>
          <cell r="F221">
            <v>0</v>
          </cell>
          <cell r="G221">
            <v>0</v>
          </cell>
          <cell r="H221">
            <v>0</v>
          </cell>
          <cell r="I221">
            <v>0</v>
          </cell>
          <cell r="J221">
            <v>0</v>
          </cell>
          <cell r="K221">
            <v>0</v>
          </cell>
          <cell r="L221">
            <v>0</v>
          </cell>
          <cell r="M221">
            <v>0</v>
          </cell>
          <cell r="N221">
            <v>0</v>
          </cell>
          <cell r="O221">
            <v>0</v>
          </cell>
          <cell r="P221">
            <v>2600000</v>
          </cell>
        </row>
        <row r="222">
          <cell r="D222">
            <v>89600300</v>
          </cell>
          <cell r="E222">
            <v>0</v>
          </cell>
          <cell r="F222">
            <v>0</v>
          </cell>
          <cell r="G222">
            <v>0</v>
          </cell>
          <cell r="H222">
            <v>0</v>
          </cell>
          <cell r="I222">
            <v>0</v>
          </cell>
          <cell r="J222">
            <v>0</v>
          </cell>
          <cell r="K222">
            <v>10907500</v>
          </cell>
          <cell r="L222">
            <v>0</v>
          </cell>
          <cell r="M222">
            <v>0</v>
          </cell>
          <cell r="N222">
            <v>0</v>
          </cell>
          <cell r="O222">
            <v>0</v>
          </cell>
          <cell r="P222">
            <v>75222800</v>
          </cell>
        </row>
        <row r="223">
          <cell r="D223">
            <v>89600300</v>
          </cell>
          <cell r="E223">
            <v>0</v>
          </cell>
          <cell r="F223">
            <v>0</v>
          </cell>
          <cell r="G223">
            <v>0</v>
          </cell>
          <cell r="H223">
            <v>0</v>
          </cell>
          <cell r="I223">
            <v>0</v>
          </cell>
          <cell r="J223">
            <v>0</v>
          </cell>
          <cell r="K223">
            <v>10907500</v>
          </cell>
          <cell r="L223">
            <v>0</v>
          </cell>
          <cell r="M223">
            <v>0</v>
          </cell>
          <cell r="N223">
            <v>0</v>
          </cell>
          <cell r="O223">
            <v>0</v>
          </cell>
          <cell r="P223">
            <v>75222800</v>
          </cell>
        </row>
        <row r="224">
          <cell r="D224">
            <v>45025300</v>
          </cell>
          <cell r="E224">
            <v>0</v>
          </cell>
          <cell r="F224">
            <v>0</v>
          </cell>
          <cell r="G224">
            <v>0</v>
          </cell>
          <cell r="H224">
            <v>0</v>
          </cell>
          <cell r="I224">
            <v>0</v>
          </cell>
          <cell r="J224">
            <v>0</v>
          </cell>
          <cell r="K224">
            <v>4927500</v>
          </cell>
          <cell r="L224">
            <v>0</v>
          </cell>
          <cell r="M224">
            <v>0</v>
          </cell>
          <cell r="N224">
            <v>0</v>
          </cell>
          <cell r="O224">
            <v>0</v>
          </cell>
          <cell r="P224">
            <v>38502800</v>
          </cell>
        </row>
        <row r="225">
          <cell r="D225">
            <v>2667800</v>
          </cell>
          <cell r="E225">
            <v>0</v>
          </cell>
          <cell r="F225">
            <v>0</v>
          </cell>
          <cell r="G225">
            <v>0</v>
          </cell>
          <cell r="H225">
            <v>0</v>
          </cell>
          <cell r="I225">
            <v>0</v>
          </cell>
          <cell r="J225">
            <v>0</v>
          </cell>
          <cell r="K225">
            <v>150000</v>
          </cell>
          <cell r="L225">
            <v>0</v>
          </cell>
          <cell r="M225">
            <v>0</v>
          </cell>
          <cell r="N225">
            <v>0</v>
          </cell>
          <cell r="O225">
            <v>0</v>
          </cell>
          <cell r="P225">
            <v>2517800</v>
          </cell>
        </row>
        <row r="226">
          <cell r="D226">
            <v>4750000</v>
          </cell>
          <cell r="E226">
            <v>0</v>
          </cell>
          <cell r="F226">
            <v>0</v>
          </cell>
          <cell r="G226">
            <v>0</v>
          </cell>
          <cell r="H226">
            <v>0</v>
          </cell>
          <cell r="I226">
            <v>0</v>
          </cell>
          <cell r="J226">
            <v>0</v>
          </cell>
          <cell r="K226">
            <v>200000</v>
          </cell>
          <cell r="L226">
            <v>0</v>
          </cell>
          <cell r="M226">
            <v>0</v>
          </cell>
          <cell r="N226">
            <v>0</v>
          </cell>
          <cell r="O226">
            <v>0</v>
          </cell>
          <cell r="P226">
            <v>4550000</v>
          </cell>
        </row>
        <row r="227">
          <cell r="D227">
            <v>37607500</v>
          </cell>
          <cell r="E227">
            <v>0</v>
          </cell>
          <cell r="F227">
            <v>0</v>
          </cell>
          <cell r="G227">
            <v>0</v>
          </cell>
          <cell r="H227">
            <v>0</v>
          </cell>
          <cell r="I227">
            <v>0</v>
          </cell>
          <cell r="J227">
            <v>0</v>
          </cell>
          <cell r="K227">
            <v>4577500</v>
          </cell>
          <cell r="L227">
            <v>0</v>
          </cell>
          <cell r="M227">
            <v>0</v>
          </cell>
          <cell r="N227">
            <v>0</v>
          </cell>
          <cell r="O227">
            <v>0</v>
          </cell>
          <cell r="P227">
            <v>31435000</v>
          </cell>
        </row>
        <row r="228">
          <cell r="D228">
            <v>34480000</v>
          </cell>
          <cell r="E228">
            <v>0</v>
          </cell>
          <cell r="F228">
            <v>0</v>
          </cell>
          <cell r="G228">
            <v>0</v>
          </cell>
          <cell r="H228">
            <v>0</v>
          </cell>
          <cell r="I228">
            <v>0</v>
          </cell>
          <cell r="J228">
            <v>0</v>
          </cell>
          <cell r="K228">
            <v>5980000</v>
          </cell>
          <cell r="L228">
            <v>0</v>
          </cell>
          <cell r="M228">
            <v>0</v>
          </cell>
          <cell r="N228">
            <v>0</v>
          </cell>
          <cell r="O228">
            <v>0</v>
          </cell>
          <cell r="P228">
            <v>26625000</v>
          </cell>
        </row>
        <row r="229">
          <cell r="D229">
            <v>13575000</v>
          </cell>
          <cell r="E229">
            <v>0</v>
          </cell>
          <cell r="F229">
            <v>0</v>
          </cell>
          <cell r="G229">
            <v>0</v>
          </cell>
          <cell r="H229">
            <v>0</v>
          </cell>
          <cell r="I229">
            <v>0</v>
          </cell>
          <cell r="J229">
            <v>0</v>
          </cell>
          <cell r="K229">
            <v>5400000</v>
          </cell>
          <cell r="L229">
            <v>0</v>
          </cell>
          <cell r="M229">
            <v>0</v>
          </cell>
          <cell r="N229">
            <v>0</v>
          </cell>
          <cell r="O229">
            <v>0</v>
          </cell>
          <cell r="P229">
            <v>8100000</v>
          </cell>
        </row>
        <row r="230">
          <cell r="D230">
            <v>1700000</v>
          </cell>
          <cell r="E230">
            <v>0</v>
          </cell>
          <cell r="F230">
            <v>0</v>
          </cell>
          <cell r="G230">
            <v>0</v>
          </cell>
          <cell r="H230">
            <v>0</v>
          </cell>
          <cell r="I230">
            <v>0</v>
          </cell>
          <cell r="J230">
            <v>0</v>
          </cell>
          <cell r="K230">
            <v>300000</v>
          </cell>
          <cell r="L230">
            <v>0</v>
          </cell>
          <cell r="M230">
            <v>0</v>
          </cell>
          <cell r="N230">
            <v>0</v>
          </cell>
          <cell r="O230">
            <v>0</v>
          </cell>
          <cell r="P230">
            <v>1400000</v>
          </cell>
        </row>
        <row r="231">
          <cell r="D231">
            <v>16775000</v>
          </cell>
          <cell r="E231">
            <v>0</v>
          </cell>
          <cell r="F231">
            <v>0</v>
          </cell>
          <cell r="G231">
            <v>0</v>
          </cell>
          <cell r="H231">
            <v>0</v>
          </cell>
          <cell r="I231">
            <v>0</v>
          </cell>
          <cell r="J231">
            <v>0</v>
          </cell>
          <cell r="K231">
            <v>0</v>
          </cell>
          <cell r="L231">
            <v>0</v>
          </cell>
          <cell r="M231">
            <v>0</v>
          </cell>
          <cell r="N231">
            <v>0</v>
          </cell>
          <cell r="O231">
            <v>0</v>
          </cell>
          <cell r="P231">
            <v>16775000</v>
          </cell>
        </row>
        <row r="232">
          <cell r="D232">
            <v>2430000</v>
          </cell>
          <cell r="E232">
            <v>0</v>
          </cell>
          <cell r="F232">
            <v>0</v>
          </cell>
          <cell r="G232">
            <v>0</v>
          </cell>
          <cell r="H232">
            <v>0</v>
          </cell>
          <cell r="I232">
            <v>0</v>
          </cell>
          <cell r="J232">
            <v>0</v>
          </cell>
          <cell r="K232">
            <v>280000</v>
          </cell>
          <cell r="L232">
            <v>0</v>
          </cell>
          <cell r="M232">
            <v>0</v>
          </cell>
          <cell r="N232">
            <v>0</v>
          </cell>
          <cell r="O232">
            <v>0</v>
          </cell>
          <cell r="P232">
            <v>350000</v>
          </cell>
        </row>
        <row r="233">
          <cell r="D233">
            <v>10095000</v>
          </cell>
          <cell r="E233">
            <v>0</v>
          </cell>
          <cell r="F233">
            <v>0</v>
          </cell>
          <cell r="G233">
            <v>0</v>
          </cell>
          <cell r="H233">
            <v>0</v>
          </cell>
          <cell r="I233">
            <v>0</v>
          </cell>
          <cell r="J233">
            <v>0</v>
          </cell>
          <cell r="K233">
            <v>0</v>
          </cell>
          <cell r="L233">
            <v>0</v>
          </cell>
          <cell r="M233">
            <v>0</v>
          </cell>
          <cell r="N233">
            <v>0</v>
          </cell>
          <cell r="O233">
            <v>0</v>
          </cell>
          <cell r="P233">
            <v>10095000</v>
          </cell>
        </row>
        <row r="234">
          <cell r="D234">
            <v>9295000</v>
          </cell>
          <cell r="E234">
            <v>0</v>
          </cell>
          <cell r="F234">
            <v>0</v>
          </cell>
          <cell r="G234">
            <v>0</v>
          </cell>
          <cell r="H234">
            <v>0</v>
          </cell>
          <cell r="I234">
            <v>0</v>
          </cell>
          <cell r="J234">
            <v>0</v>
          </cell>
          <cell r="K234">
            <v>0</v>
          </cell>
          <cell r="L234">
            <v>0</v>
          </cell>
          <cell r="M234">
            <v>0</v>
          </cell>
          <cell r="N234">
            <v>0</v>
          </cell>
          <cell r="O234">
            <v>0</v>
          </cell>
          <cell r="P234">
            <v>9295000</v>
          </cell>
        </row>
        <row r="235">
          <cell r="D235">
            <v>800000</v>
          </cell>
          <cell r="E235">
            <v>0</v>
          </cell>
          <cell r="F235">
            <v>0</v>
          </cell>
          <cell r="G235">
            <v>0</v>
          </cell>
          <cell r="H235">
            <v>0</v>
          </cell>
          <cell r="I235">
            <v>0</v>
          </cell>
          <cell r="J235">
            <v>0</v>
          </cell>
          <cell r="K235">
            <v>0</v>
          </cell>
          <cell r="L235">
            <v>0</v>
          </cell>
          <cell r="M235">
            <v>0</v>
          </cell>
          <cell r="N235">
            <v>0</v>
          </cell>
          <cell r="O235">
            <v>0</v>
          </cell>
          <cell r="P235">
            <v>800000</v>
          </cell>
        </row>
        <row r="236">
          <cell r="D236">
            <v>6700000</v>
          </cell>
          <cell r="E236">
            <v>0</v>
          </cell>
          <cell r="F236">
            <v>0</v>
          </cell>
          <cell r="G236">
            <v>0</v>
          </cell>
          <cell r="H236">
            <v>0</v>
          </cell>
          <cell r="I236">
            <v>0</v>
          </cell>
          <cell r="J236">
            <v>0</v>
          </cell>
          <cell r="K236">
            <v>0</v>
          </cell>
          <cell r="L236">
            <v>6575000</v>
          </cell>
          <cell r="M236">
            <v>0</v>
          </cell>
          <cell r="N236">
            <v>0</v>
          </cell>
          <cell r="O236">
            <v>0</v>
          </cell>
          <cell r="P236">
            <v>0</v>
          </cell>
        </row>
        <row r="237">
          <cell r="D237">
            <v>6700000</v>
          </cell>
          <cell r="E237">
            <v>0</v>
          </cell>
          <cell r="F237">
            <v>0</v>
          </cell>
          <cell r="G237">
            <v>0</v>
          </cell>
          <cell r="H237">
            <v>0</v>
          </cell>
          <cell r="I237">
            <v>0</v>
          </cell>
          <cell r="J237">
            <v>0</v>
          </cell>
          <cell r="K237">
            <v>0</v>
          </cell>
          <cell r="L237">
            <v>6575000</v>
          </cell>
          <cell r="M237">
            <v>0</v>
          </cell>
          <cell r="N237">
            <v>0</v>
          </cell>
          <cell r="O237">
            <v>0</v>
          </cell>
          <cell r="P237">
            <v>0</v>
          </cell>
        </row>
        <row r="238">
          <cell r="D238">
            <v>2900000</v>
          </cell>
          <cell r="E238">
            <v>0</v>
          </cell>
          <cell r="F238">
            <v>0</v>
          </cell>
          <cell r="G238">
            <v>0</v>
          </cell>
          <cell r="H238">
            <v>0</v>
          </cell>
          <cell r="I238">
            <v>0</v>
          </cell>
          <cell r="J238">
            <v>0</v>
          </cell>
          <cell r="K238">
            <v>0</v>
          </cell>
          <cell r="L238">
            <v>2900000</v>
          </cell>
          <cell r="M238">
            <v>0</v>
          </cell>
          <cell r="N238">
            <v>0</v>
          </cell>
          <cell r="O238">
            <v>0</v>
          </cell>
          <cell r="P238">
            <v>0</v>
          </cell>
        </row>
        <row r="239">
          <cell r="D239">
            <v>2900000</v>
          </cell>
          <cell r="E239">
            <v>0</v>
          </cell>
          <cell r="F239">
            <v>0</v>
          </cell>
          <cell r="G239">
            <v>0</v>
          </cell>
          <cell r="H239">
            <v>0</v>
          </cell>
          <cell r="I239">
            <v>0</v>
          </cell>
          <cell r="J239">
            <v>0</v>
          </cell>
          <cell r="K239">
            <v>0</v>
          </cell>
          <cell r="L239">
            <v>2900000</v>
          </cell>
          <cell r="M239">
            <v>0</v>
          </cell>
          <cell r="N239">
            <v>0</v>
          </cell>
          <cell r="O239">
            <v>0</v>
          </cell>
          <cell r="P239">
            <v>0</v>
          </cell>
        </row>
        <row r="240">
          <cell r="D240">
            <v>1400000</v>
          </cell>
          <cell r="E240">
            <v>0</v>
          </cell>
          <cell r="F240">
            <v>0</v>
          </cell>
          <cell r="G240">
            <v>0</v>
          </cell>
          <cell r="H240">
            <v>0</v>
          </cell>
          <cell r="I240">
            <v>0</v>
          </cell>
          <cell r="J240">
            <v>0</v>
          </cell>
          <cell r="K240">
            <v>0</v>
          </cell>
          <cell r="L240">
            <v>1275000</v>
          </cell>
          <cell r="M240">
            <v>0</v>
          </cell>
          <cell r="N240">
            <v>0</v>
          </cell>
          <cell r="O240">
            <v>0</v>
          </cell>
          <cell r="P240">
            <v>0</v>
          </cell>
        </row>
        <row r="241">
          <cell r="D241">
            <v>900000</v>
          </cell>
          <cell r="E241">
            <v>0</v>
          </cell>
          <cell r="F241">
            <v>0</v>
          </cell>
          <cell r="G241">
            <v>0</v>
          </cell>
          <cell r="H241">
            <v>0</v>
          </cell>
          <cell r="I241">
            <v>0</v>
          </cell>
          <cell r="J241">
            <v>0</v>
          </cell>
          <cell r="K241">
            <v>0</v>
          </cell>
          <cell r="L241">
            <v>900000</v>
          </cell>
          <cell r="M241">
            <v>0</v>
          </cell>
          <cell r="N241">
            <v>0</v>
          </cell>
          <cell r="O241">
            <v>0</v>
          </cell>
          <cell r="P241">
            <v>0</v>
          </cell>
        </row>
        <row r="242">
          <cell r="D242">
            <v>500000</v>
          </cell>
          <cell r="E242">
            <v>0</v>
          </cell>
          <cell r="F242">
            <v>0</v>
          </cell>
          <cell r="G242">
            <v>0</v>
          </cell>
          <cell r="H242">
            <v>0</v>
          </cell>
          <cell r="I242">
            <v>0</v>
          </cell>
          <cell r="J242">
            <v>0</v>
          </cell>
          <cell r="K242">
            <v>0</v>
          </cell>
          <cell r="L242">
            <v>375000</v>
          </cell>
          <cell r="M242">
            <v>0</v>
          </cell>
          <cell r="N242">
            <v>0</v>
          </cell>
          <cell r="O242">
            <v>0</v>
          </cell>
          <cell r="P242">
            <v>0</v>
          </cell>
        </row>
        <row r="243">
          <cell r="D243">
            <v>2400000</v>
          </cell>
          <cell r="E243">
            <v>0</v>
          </cell>
          <cell r="F243">
            <v>0</v>
          </cell>
          <cell r="G243">
            <v>0</v>
          </cell>
          <cell r="H243">
            <v>0</v>
          </cell>
          <cell r="I243">
            <v>0</v>
          </cell>
          <cell r="J243">
            <v>0</v>
          </cell>
          <cell r="K243">
            <v>0</v>
          </cell>
          <cell r="L243">
            <v>2400000</v>
          </cell>
          <cell r="M243">
            <v>0</v>
          </cell>
          <cell r="N243">
            <v>0</v>
          </cell>
          <cell r="O243">
            <v>0</v>
          </cell>
          <cell r="P243">
            <v>0</v>
          </cell>
        </row>
        <row r="244">
          <cell r="D244">
            <v>2400000</v>
          </cell>
          <cell r="E244">
            <v>0</v>
          </cell>
          <cell r="F244">
            <v>0</v>
          </cell>
          <cell r="G244">
            <v>0</v>
          </cell>
          <cell r="H244">
            <v>0</v>
          </cell>
          <cell r="I244">
            <v>0</v>
          </cell>
          <cell r="J244">
            <v>0</v>
          </cell>
          <cell r="K244">
            <v>0</v>
          </cell>
          <cell r="L244">
            <v>2400000</v>
          </cell>
          <cell r="M244">
            <v>0</v>
          </cell>
          <cell r="N244">
            <v>0</v>
          </cell>
          <cell r="O244">
            <v>0</v>
          </cell>
          <cell r="P244">
            <v>0</v>
          </cell>
        </row>
        <row r="245">
          <cell r="D245">
            <v>9289250</v>
          </cell>
          <cell r="E245">
            <v>0</v>
          </cell>
          <cell r="F245">
            <v>0</v>
          </cell>
          <cell r="G245">
            <v>0</v>
          </cell>
          <cell r="H245">
            <v>0</v>
          </cell>
          <cell r="I245">
            <v>0</v>
          </cell>
          <cell r="J245">
            <v>0</v>
          </cell>
          <cell r="K245">
            <v>0</v>
          </cell>
          <cell r="L245">
            <v>1423000</v>
          </cell>
          <cell r="M245">
            <v>0</v>
          </cell>
          <cell r="N245">
            <v>1207000</v>
          </cell>
          <cell r="O245">
            <v>0</v>
          </cell>
          <cell r="P245">
            <v>6657000</v>
          </cell>
        </row>
        <row r="246">
          <cell r="D246">
            <v>9289250</v>
          </cell>
          <cell r="E246">
            <v>0</v>
          </cell>
          <cell r="F246">
            <v>0</v>
          </cell>
          <cell r="G246">
            <v>0</v>
          </cell>
          <cell r="H246">
            <v>0</v>
          </cell>
          <cell r="I246">
            <v>0</v>
          </cell>
          <cell r="J246">
            <v>0</v>
          </cell>
          <cell r="K246">
            <v>0</v>
          </cell>
          <cell r="L246">
            <v>1423000</v>
          </cell>
          <cell r="M246">
            <v>0</v>
          </cell>
          <cell r="N246">
            <v>1207000</v>
          </cell>
          <cell r="O246">
            <v>0</v>
          </cell>
          <cell r="P246">
            <v>6657000</v>
          </cell>
        </row>
        <row r="247">
          <cell r="D247">
            <v>9289250</v>
          </cell>
          <cell r="E247">
            <v>0</v>
          </cell>
          <cell r="F247">
            <v>0</v>
          </cell>
          <cell r="G247">
            <v>0</v>
          </cell>
          <cell r="H247">
            <v>0</v>
          </cell>
          <cell r="I247">
            <v>0</v>
          </cell>
          <cell r="J247">
            <v>0</v>
          </cell>
          <cell r="K247">
            <v>0</v>
          </cell>
          <cell r="L247">
            <v>1423000</v>
          </cell>
          <cell r="M247">
            <v>0</v>
          </cell>
          <cell r="N247">
            <v>1207000</v>
          </cell>
          <cell r="O247">
            <v>0</v>
          </cell>
          <cell r="P247">
            <v>6657000</v>
          </cell>
        </row>
        <row r="248">
          <cell r="D248">
            <v>3305680</v>
          </cell>
          <cell r="E248">
            <v>0</v>
          </cell>
          <cell r="F248">
            <v>0</v>
          </cell>
          <cell r="G248">
            <v>0</v>
          </cell>
          <cell r="H248">
            <v>0</v>
          </cell>
          <cell r="I248">
            <v>0</v>
          </cell>
          <cell r="J248">
            <v>0</v>
          </cell>
          <cell r="K248">
            <v>0</v>
          </cell>
          <cell r="L248">
            <v>1148000</v>
          </cell>
          <cell r="M248">
            <v>0</v>
          </cell>
          <cell r="N248">
            <v>0</v>
          </cell>
          <cell r="O248">
            <v>0</v>
          </cell>
          <cell r="P248">
            <v>2157000</v>
          </cell>
        </row>
        <row r="249">
          <cell r="D249">
            <v>5708570</v>
          </cell>
          <cell r="E249">
            <v>0</v>
          </cell>
          <cell r="F249">
            <v>0</v>
          </cell>
          <cell r="G249">
            <v>0</v>
          </cell>
          <cell r="H249">
            <v>0</v>
          </cell>
          <cell r="I249">
            <v>0</v>
          </cell>
          <cell r="J249">
            <v>0</v>
          </cell>
          <cell r="K249">
            <v>0</v>
          </cell>
          <cell r="L249">
            <v>0</v>
          </cell>
          <cell r="M249">
            <v>0</v>
          </cell>
          <cell r="N249">
            <v>1207000</v>
          </cell>
          <cell r="O249">
            <v>0</v>
          </cell>
          <cell r="P249">
            <v>4500000</v>
          </cell>
        </row>
        <row r="250">
          <cell r="D250">
            <v>275000</v>
          </cell>
          <cell r="E250">
            <v>0</v>
          </cell>
          <cell r="F250">
            <v>0</v>
          </cell>
          <cell r="G250">
            <v>0</v>
          </cell>
          <cell r="H250">
            <v>0</v>
          </cell>
          <cell r="I250">
            <v>0</v>
          </cell>
          <cell r="J250">
            <v>0</v>
          </cell>
          <cell r="K250">
            <v>0</v>
          </cell>
          <cell r="L250">
            <v>275000</v>
          </cell>
          <cell r="M250">
            <v>0</v>
          </cell>
          <cell r="N250">
            <v>0</v>
          </cell>
          <cell r="O250">
            <v>0</v>
          </cell>
          <cell r="P250">
            <v>0</v>
          </cell>
        </row>
        <row r="251">
          <cell r="D251">
            <v>8000000</v>
          </cell>
          <cell r="E251">
            <v>0</v>
          </cell>
          <cell r="F251">
            <v>0</v>
          </cell>
          <cell r="G251">
            <v>0</v>
          </cell>
          <cell r="H251">
            <v>0</v>
          </cell>
          <cell r="I251">
            <v>0</v>
          </cell>
          <cell r="J251">
            <v>0</v>
          </cell>
          <cell r="K251">
            <v>0</v>
          </cell>
          <cell r="L251">
            <v>0</v>
          </cell>
          <cell r="M251">
            <v>0</v>
          </cell>
          <cell r="N251">
            <v>0</v>
          </cell>
          <cell r="O251">
            <v>8000000</v>
          </cell>
          <cell r="P251">
            <v>0</v>
          </cell>
        </row>
        <row r="252">
          <cell r="D252">
            <v>8000000</v>
          </cell>
          <cell r="E252">
            <v>0</v>
          </cell>
          <cell r="F252">
            <v>0</v>
          </cell>
          <cell r="G252">
            <v>0</v>
          </cell>
          <cell r="H252">
            <v>0</v>
          </cell>
          <cell r="I252">
            <v>0</v>
          </cell>
          <cell r="J252">
            <v>0</v>
          </cell>
          <cell r="K252">
            <v>0</v>
          </cell>
          <cell r="L252">
            <v>0</v>
          </cell>
          <cell r="M252">
            <v>0</v>
          </cell>
          <cell r="N252">
            <v>0</v>
          </cell>
          <cell r="O252">
            <v>8000000</v>
          </cell>
          <cell r="P252">
            <v>0</v>
          </cell>
        </row>
        <row r="253">
          <cell r="D253">
            <v>8000000</v>
          </cell>
          <cell r="E253">
            <v>0</v>
          </cell>
          <cell r="F253">
            <v>0</v>
          </cell>
          <cell r="G253">
            <v>0</v>
          </cell>
          <cell r="H253">
            <v>0</v>
          </cell>
          <cell r="I253">
            <v>0</v>
          </cell>
          <cell r="J253">
            <v>0</v>
          </cell>
          <cell r="K253">
            <v>0</v>
          </cell>
          <cell r="L253">
            <v>0</v>
          </cell>
          <cell r="M253">
            <v>0</v>
          </cell>
          <cell r="N253">
            <v>0</v>
          </cell>
          <cell r="O253">
            <v>8000000</v>
          </cell>
          <cell r="P253">
            <v>0</v>
          </cell>
        </row>
        <row r="254">
          <cell r="D254">
            <v>8000000</v>
          </cell>
          <cell r="E254">
            <v>0</v>
          </cell>
          <cell r="F254">
            <v>0</v>
          </cell>
          <cell r="G254">
            <v>0</v>
          </cell>
          <cell r="H254">
            <v>0</v>
          </cell>
          <cell r="I254">
            <v>0</v>
          </cell>
          <cell r="J254">
            <v>0</v>
          </cell>
          <cell r="K254">
            <v>0</v>
          </cell>
          <cell r="L254">
            <v>0</v>
          </cell>
          <cell r="M254">
            <v>0</v>
          </cell>
          <cell r="N254">
            <v>0</v>
          </cell>
          <cell r="O254">
            <v>8000000</v>
          </cell>
          <cell r="P254">
            <v>0</v>
          </cell>
        </row>
        <row r="255">
          <cell r="D255">
            <v>462500</v>
          </cell>
          <cell r="E255">
            <v>0</v>
          </cell>
          <cell r="F255">
            <v>0</v>
          </cell>
          <cell r="G255">
            <v>0</v>
          </cell>
          <cell r="H255">
            <v>0</v>
          </cell>
          <cell r="I255">
            <v>0</v>
          </cell>
          <cell r="J255">
            <v>0</v>
          </cell>
          <cell r="K255">
            <v>0</v>
          </cell>
          <cell r="L255">
            <v>0</v>
          </cell>
          <cell r="M255">
            <v>0</v>
          </cell>
          <cell r="N255">
            <v>0</v>
          </cell>
          <cell r="O255">
            <v>0</v>
          </cell>
          <cell r="P255">
            <v>0</v>
          </cell>
        </row>
        <row r="256">
          <cell r="D256">
            <v>462500</v>
          </cell>
          <cell r="E256">
            <v>0</v>
          </cell>
          <cell r="F256">
            <v>0</v>
          </cell>
          <cell r="G256">
            <v>0</v>
          </cell>
          <cell r="H256">
            <v>0</v>
          </cell>
          <cell r="I256">
            <v>0</v>
          </cell>
          <cell r="J256">
            <v>0</v>
          </cell>
          <cell r="K256">
            <v>0</v>
          </cell>
          <cell r="L256">
            <v>0</v>
          </cell>
          <cell r="M256">
            <v>0</v>
          </cell>
          <cell r="N256">
            <v>0</v>
          </cell>
          <cell r="O256">
            <v>0</v>
          </cell>
          <cell r="P256">
            <v>0</v>
          </cell>
        </row>
        <row r="257">
          <cell r="D257">
            <v>262500</v>
          </cell>
          <cell r="E257">
            <v>0</v>
          </cell>
          <cell r="F257">
            <v>0</v>
          </cell>
          <cell r="G257">
            <v>0</v>
          </cell>
          <cell r="H257">
            <v>0</v>
          </cell>
          <cell r="I257">
            <v>0</v>
          </cell>
          <cell r="J257">
            <v>0</v>
          </cell>
          <cell r="K257">
            <v>0</v>
          </cell>
          <cell r="L257">
            <v>0</v>
          </cell>
          <cell r="M257">
            <v>0</v>
          </cell>
          <cell r="N257">
            <v>0</v>
          </cell>
          <cell r="O257">
            <v>0</v>
          </cell>
          <cell r="P257">
            <v>0</v>
          </cell>
        </row>
        <row r="258">
          <cell r="D258">
            <v>262500</v>
          </cell>
          <cell r="E258">
            <v>0</v>
          </cell>
          <cell r="F258">
            <v>0</v>
          </cell>
          <cell r="G258">
            <v>0</v>
          </cell>
          <cell r="H258">
            <v>0</v>
          </cell>
          <cell r="I258">
            <v>0</v>
          </cell>
          <cell r="J258">
            <v>0</v>
          </cell>
          <cell r="K258">
            <v>0</v>
          </cell>
          <cell r="L258">
            <v>0</v>
          </cell>
          <cell r="M258">
            <v>0</v>
          </cell>
          <cell r="N258">
            <v>0</v>
          </cell>
          <cell r="O258">
            <v>0</v>
          </cell>
          <cell r="P258">
            <v>0</v>
          </cell>
        </row>
        <row r="259">
          <cell r="D259">
            <v>200000</v>
          </cell>
          <cell r="E259">
            <v>0</v>
          </cell>
          <cell r="F259">
            <v>0</v>
          </cell>
          <cell r="G259">
            <v>0</v>
          </cell>
          <cell r="H259">
            <v>0</v>
          </cell>
          <cell r="I259">
            <v>0</v>
          </cell>
          <cell r="J259">
            <v>0</v>
          </cell>
          <cell r="K259">
            <v>0</v>
          </cell>
          <cell r="L259">
            <v>0</v>
          </cell>
          <cell r="M259">
            <v>0</v>
          </cell>
          <cell r="N259">
            <v>0</v>
          </cell>
          <cell r="O259">
            <v>0</v>
          </cell>
          <cell r="P259">
            <v>0</v>
          </cell>
        </row>
        <row r="260">
          <cell r="D260">
            <v>200000</v>
          </cell>
          <cell r="E260">
            <v>0</v>
          </cell>
          <cell r="F260">
            <v>0</v>
          </cell>
          <cell r="G260">
            <v>0</v>
          </cell>
          <cell r="H260">
            <v>0</v>
          </cell>
          <cell r="I260">
            <v>0</v>
          </cell>
          <cell r="J260">
            <v>0</v>
          </cell>
          <cell r="K260">
            <v>0</v>
          </cell>
          <cell r="L260">
            <v>0</v>
          </cell>
          <cell r="M260">
            <v>0</v>
          </cell>
          <cell r="N260">
            <v>0</v>
          </cell>
          <cell r="O260">
            <v>0</v>
          </cell>
          <cell r="P260">
            <v>0</v>
          </cell>
        </row>
        <row r="261">
          <cell r="D261">
            <v>135612500</v>
          </cell>
          <cell r="E261">
            <v>0</v>
          </cell>
          <cell r="F261">
            <v>0</v>
          </cell>
          <cell r="G261">
            <v>0</v>
          </cell>
          <cell r="H261">
            <v>0</v>
          </cell>
          <cell r="I261">
            <v>0</v>
          </cell>
          <cell r="J261">
            <v>0</v>
          </cell>
          <cell r="K261">
            <v>11412500</v>
          </cell>
          <cell r="L261">
            <v>0</v>
          </cell>
          <cell r="M261">
            <v>4200000</v>
          </cell>
          <cell r="N261">
            <v>0</v>
          </cell>
          <cell r="O261">
            <v>0</v>
          </cell>
          <cell r="P261">
            <v>120000000</v>
          </cell>
        </row>
        <row r="262">
          <cell r="D262">
            <v>124200000</v>
          </cell>
          <cell r="E262">
            <v>0</v>
          </cell>
          <cell r="F262">
            <v>0</v>
          </cell>
          <cell r="G262">
            <v>0</v>
          </cell>
          <cell r="H262">
            <v>0</v>
          </cell>
          <cell r="I262">
            <v>0</v>
          </cell>
          <cell r="J262">
            <v>0</v>
          </cell>
          <cell r="K262">
            <v>0</v>
          </cell>
          <cell r="L262">
            <v>0</v>
          </cell>
          <cell r="M262">
            <v>4200000</v>
          </cell>
          <cell r="N262">
            <v>0</v>
          </cell>
          <cell r="O262">
            <v>0</v>
          </cell>
          <cell r="P262">
            <v>120000000</v>
          </cell>
        </row>
        <row r="263">
          <cell r="D263">
            <v>82600000</v>
          </cell>
          <cell r="E263">
            <v>0</v>
          </cell>
          <cell r="F263">
            <v>0</v>
          </cell>
          <cell r="G263">
            <v>0</v>
          </cell>
          <cell r="H263">
            <v>0</v>
          </cell>
          <cell r="I263">
            <v>0</v>
          </cell>
          <cell r="J263">
            <v>0</v>
          </cell>
          <cell r="K263">
            <v>0</v>
          </cell>
          <cell r="L263">
            <v>0</v>
          </cell>
          <cell r="M263">
            <v>4200000</v>
          </cell>
          <cell r="N263">
            <v>0</v>
          </cell>
          <cell r="O263">
            <v>0</v>
          </cell>
          <cell r="P263">
            <v>78400000</v>
          </cell>
        </row>
        <row r="264">
          <cell r="D264">
            <v>45600000</v>
          </cell>
          <cell r="E264">
            <v>0</v>
          </cell>
          <cell r="F264">
            <v>0</v>
          </cell>
          <cell r="G264">
            <v>0</v>
          </cell>
          <cell r="H264">
            <v>0</v>
          </cell>
          <cell r="I264">
            <v>0</v>
          </cell>
          <cell r="J264">
            <v>0</v>
          </cell>
          <cell r="K264">
            <v>0</v>
          </cell>
          <cell r="L264">
            <v>0</v>
          </cell>
          <cell r="M264">
            <v>0</v>
          </cell>
          <cell r="N264">
            <v>0</v>
          </cell>
          <cell r="O264">
            <v>0</v>
          </cell>
          <cell r="P264">
            <v>45600000</v>
          </cell>
        </row>
        <row r="265">
          <cell r="D265">
            <v>7927500</v>
          </cell>
          <cell r="E265">
            <v>0</v>
          </cell>
          <cell r="F265">
            <v>0</v>
          </cell>
          <cell r="G265">
            <v>0</v>
          </cell>
          <cell r="H265">
            <v>0</v>
          </cell>
          <cell r="I265">
            <v>0</v>
          </cell>
          <cell r="J265">
            <v>0</v>
          </cell>
          <cell r="K265">
            <v>0</v>
          </cell>
          <cell r="L265">
            <v>0</v>
          </cell>
          <cell r="M265">
            <v>0</v>
          </cell>
          <cell r="N265">
            <v>0</v>
          </cell>
          <cell r="O265">
            <v>0</v>
          </cell>
          <cell r="P265">
            <v>7927500</v>
          </cell>
        </row>
        <row r="266">
          <cell r="D266">
            <v>1000000</v>
          </cell>
          <cell r="E266">
            <v>0</v>
          </cell>
          <cell r="F266">
            <v>0</v>
          </cell>
          <cell r="G266">
            <v>0</v>
          </cell>
          <cell r="H266">
            <v>0</v>
          </cell>
          <cell r="I266">
            <v>0</v>
          </cell>
          <cell r="J266">
            <v>0</v>
          </cell>
          <cell r="K266">
            <v>0</v>
          </cell>
          <cell r="L266">
            <v>0</v>
          </cell>
          <cell r="M266">
            <v>0</v>
          </cell>
          <cell r="N266">
            <v>0</v>
          </cell>
          <cell r="O266">
            <v>0</v>
          </cell>
          <cell r="P266">
            <v>1000000</v>
          </cell>
        </row>
        <row r="267">
          <cell r="D267">
            <v>36672500</v>
          </cell>
          <cell r="E267">
            <v>0</v>
          </cell>
          <cell r="F267">
            <v>0</v>
          </cell>
          <cell r="G267">
            <v>0</v>
          </cell>
          <cell r="H267">
            <v>0</v>
          </cell>
          <cell r="I267">
            <v>0</v>
          </cell>
          <cell r="J267">
            <v>0</v>
          </cell>
          <cell r="K267">
            <v>0</v>
          </cell>
          <cell r="L267">
            <v>0</v>
          </cell>
          <cell r="M267">
            <v>0</v>
          </cell>
          <cell r="N267">
            <v>0</v>
          </cell>
          <cell r="O267">
            <v>0</v>
          </cell>
          <cell r="P267">
            <v>36672500</v>
          </cell>
        </row>
        <row r="268">
          <cell r="D268">
            <v>36000000</v>
          </cell>
          <cell r="E268">
            <v>0</v>
          </cell>
          <cell r="F268">
            <v>0</v>
          </cell>
          <cell r="G268">
            <v>0</v>
          </cell>
          <cell r="H268">
            <v>0</v>
          </cell>
          <cell r="I268">
            <v>0</v>
          </cell>
          <cell r="J268">
            <v>0</v>
          </cell>
          <cell r="K268">
            <v>0</v>
          </cell>
          <cell r="L268">
            <v>0</v>
          </cell>
          <cell r="M268">
            <v>4200000</v>
          </cell>
          <cell r="N268">
            <v>0</v>
          </cell>
          <cell r="O268">
            <v>0</v>
          </cell>
          <cell r="P268">
            <v>31800000</v>
          </cell>
        </row>
        <row r="269">
          <cell r="D269">
            <v>4200000</v>
          </cell>
          <cell r="E269">
            <v>0</v>
          </cell>
          <cell r="F269">
            <v>0</v>
          </cell>
          <cell r="G269">
            <v>0</v>
          </cell>
          <cell r="H269">
            <v>0</v>
          </cell>
          <cell r="I269">
            <v>0</v>
          </cell>
          <cell r="J269">
            <v>0</v>
          </cell>
          <cell r="K269">
            <v>0</v>
          </cell>
          <cell r="L269">
            <v>0</v>
          </cell>
          <cell r="M269">
            <v>4200000</v>
          </cell>
          <cell r="N269">
            <v>0</v>
          </cell>
          <cell r="O269">
            <v>0</v>
          </cell>
          <cell r="P269">
            <v>0</v>
          </cell>
        </row>
        <row r="270">
          <cell r="D270">
            <v>31800000</v>
          </cell>
          <cell r="E270">
            <v>0</v>
          </cell>
          <cell r="F270">
            <v>0</v>
          </cell>
          <cell r="G270">
            <v>0</v>
          </cell>
          <cell r="H270">
            <v>0</v>
          </cell>
          <cell r="I270">
            <v>0</v>
          </cell>
          <cell r="J270">
            <v>0</v>
          </cell>
          <cell r="K270">
            <v>0</v>
          </cell>
          <cell r="L270">
            <v>0</v>
          </cell>
          <cell r="M270">
            <v>0</v>
          </cell>
          <cell r="N270">
            <v>0</v>
          </cell>
          <cell r="O270">
            <v>0</v>
          </cell>
          <cell r="P270">
            <v>31800000</v>
          </cell>
        </row>
        <row r="271">
          <cell r="D271">
            <v>1000000</v>
          </cell>
          <cell r="E271">
            <v>0</v>
          </cell>
          <cell r="F271">
            <v>0</v>
          </cell>
          <cell r="G271">
            <v>0</v>
          </cell>
          <cell r="H271">
            <v>0</v>
          </cell>
          <cell r="I271">
            <v>0</v>
          </cell>
          <cell r="J271">
            <v>0</v>
          </cell>
          <cell r="K271">
            <v>0</v>
          </cell>
          <cell r="L271">
            <v>0</v>
          </cell>
          <cell r="M271">
            <v>0</v>
          </cell>
          <cell r="N271">
            <v>0</v>
          </cell>
          <cell r="O271">
            <v>0</v>
          </cell>
          <cell r="P271">
            <v>1000000</v>
          </cell>
        </row>
        <row r="272">
          <cell r="D272">
            <v>1000000</v>
          </cell>
          <cell r="E272">
            <v>0</v>
          </cell>
          <cell r="F272">
            <v>0</v>
          </cell>
          <cell r="G272">
            <v>0</v>
          </cell>
          <cell r="H272">
            <v>0</v>
          </cell>
          <cell r="I272">
            <v>0</v>
          </cell>
          <cell r="J272">
            <v>0</v>
          </cell>
          <cell r="K272">
            <v>0</v>
          </cell>
          <cell r="L272">
            <v>0</v>
          </cell>
          <cell r="M272">
            <v>0</v>
          </cell>
          <cell r="N272">
            <v>0</v>
          </cell>
          <cell r="O272">
            <v>0</v>
          </cell>
          <cell r="P272">
            <v>1000000</v>
          </cell>
        </row>
        <row r="273">
          <cell r="E273">
            <v>0</v>
          </cell>
          <cell r="F273">
            <v>0</v>
          </cell>
          <cell r="G273">
            <v>0</v>
          </cell>
          <cell r="H273">
            <v>0</v>
          </cell>
          <cell r="I273">
            <v>0</v>
          </cell>
          <cell r="J273">
            <v>0</v>
          </cell>
          <cell r="K273">
            <v>0</v>
          </cell>
          <cell r="L273">
            <v>0</v>
          </cell>
          <cell r="M273">
            <v>0</v>
          </cell>
          <cell r="N273">
            <v>0</v>
          </cell>
          <cell r="O273">
            <v>0</v>
          </cell>
          <cell r="P273">
            <v>0</v>
          </cell>
        </row>
        <row r="274">
          <cell r="D274">
            <v>41600000</v>
          </cell>
          <cell r="E274">
            <v>0</v>
          </cell>
          <cell r="F274">
            <v>0</v>
          </cell>
          <cell r="G274">
            <v>0</v>
          </cell>
          <cell r="H274">
            <v>0</v>
          </cell>
          <cell r="I274">
            <v>0</v>
          </cell>
          <cell r="J274">
            <v>0</v>
          </cell>
          <cell r="K274">
            <v>0</v>
          </cell>
          <cell r="L274">
            <v>0</v>
          </cell>
          <cell r="M274">
            <v>0</v>
          </cell>
          <cell r="N274">
            <v>0</v>
          </cell>
          <cell r="O274">
            <v>0</v>
          </cell>
          <cell r="P274">
            <v>41600000</v>
          </cell>
        </row>
        <row r="275">
          <cell r="D275">
            <v>41600000</v>
          </cell>
          <cell r="E275">
            <v>0</v>
          </cell>
          <cell r="F275">
            <v>0</v>
          </cell>
          <cell r="G275">
            <v>0</v>
          </cell>
          <cell r="H275">
            <v>0</v>
          </cell>
          <cell r="I275">
            <v>0</v>
          </cell>
          <cell r="J275">
            <v>0</v>
          </cell>
          <cell r="K275">
            <v>0</v>
          </cell>
          <cell r="L275">
            <v>0</v>
          </cell>
          <cell r="M275">
            <v>0</v>
          </cell>
          <cell r="N275">
            <v>0</v>
          </cell>
          <cell r="O275">
            <v>0</v>
          </cell>
          <cell r="P275">
            <v>41600000</v>
          </cell>
        </row>
        <row r="276">
          <cell r="D276">
            <v>41600000</v>
          </cell>
          <cell r="E276">
            <v>0</v>
          </cell>
          <cell r="F276">
            <v>0</v>
          </cell>
          <cell r="G276">
            <v>0</v>
          </cell>
          <cell r="H276">
            <v>0</v>
          </cell>
          <cell r="I276">
            <v>0</v>
          </cell>
          <cell r="J276">
            <v>0</v>
          </cell>
          <cell r="K276">
            <v>0</v>
          </cell>
          <cell r="L276">
            <v>0</v>
          </cell>
          <cell r="M276">
            <v>0</v>
          </cell>
          <cell r="N276">
            <v>0</v>
          </cell>
          <cell r="O276">
            <v>0</v>
          </cell>
          <cell r="P276">
            <v>41600000</v>
          </cell>
        </row>
        <row r="277">
          <cell r="D277">
            <v>11412500</v>
          </cell>
          <cell r="E277">
            <v>0</v>
          </cell>
          <cell r="F277">
            <v>0</v>
          </cell>
          <cell r="G277">
            <v>0</v>
          </cell>
          <cell r="H277">
            <v>0</v>
          </cell>
          <cell r="I277">
            <v>0</v>
          </cell>
          <cell r="J277">
            <v>0</v>
          </cell>
          <cell r="K277">
            <v>11412500</v>
          </cell>
          <cell r="L277">
            <v>0</v>
          </cell>
          <cell r="M277">
            <v>0</v>
          </cell>
          <cell r="N277">
            <v>0</v>
          </cell>
          <cell r="O277">
            <v>0</v>
          </cell>
          <cell r="P277">
            <v>0</v>
          </cell>
        </row>
        <row r="278">
          <cell r="D278">
            <v>11412500</v>
          </cell>
          <cell r="E278">
            <v>0</v>
          </cell>
          <cell r="F278">
            <v>0</v>
          </cell>
          <cell r="G278">
            <v>0</v>
          </cell>
          <cell r="H278">
            <v>0</v>
          </cell>
          <cell r="I278">
            <v>0</v>
          </cell>
          <cell r="J278">
            <v>0</v>
          </cell>
          <cell r="K278">
            <v>11412500</v>
          </cell>
          <cell r="L278">
            <v>0</v>
          </cell>
          <cell r="M278">
            <v>0</v>
          </cell>
          <cell r="N278">
            <v>0</v>
          </cell>
          <cell r="O278">
            <v>0</v>
          </cell>
          <cell r="P278">
            <v>0</v>
          </cell>
        </row>
        <row r="279">
          <cell r="D279">
            <v>1787500</v>
          </cell>
          <cell r="E279">
            <v>0</v>
          </cell>
          <cell r="F279">
            <v>0</v>
          </cell>
          <cell r="G279">
            <v>0</v>
          </cell>
          <cell r="H279">
            <v>0</v>
          </cell>
          <cell r="I279">
            <v>0</v>
          </cell>
          <cell r="J279">
            <v>0</v>
          </cell>
          <cell r="K279">
            <v>1787500</v>
          </cell>
          <cell r="L279">
            <v>0</v>
          </cell>
          <cell r="M279">
            <v>0</v>
          </cell>
          <cell r="N279">
            <v>0</v>
          </cell>
          <cell r="O279">
            <v>0</v>
          </cell>
          <cell r="P279">
            <v>0</v>
          </cell>
        </row>
        <row r="280">
          <cell r="D280">
            <v>80000</v>
          </cell>
          <cell r="K280">
            <v>80000</v>
          </cell>
          <cell r="L280">
            <v>0</v>
          </cell>
          <cell r="M280">
            <v>0</v>
          </cell>
          <cell r="N280">
            <v>0</v>
          </cell>
          <cell r="O280">
            <v>0</v>
          </cell>
          <cell r="P280">
            <v>0</v>
          </cell>
        </row>
        <row r="281">
          <cell r="D281">
            <v>60000</v>
          </cell>
          <cell r="K281">
            <v>60000</v>
          </cell>
          <cell r="L281">
            <v>0</v>
          </cell>
          <cell r="M281">
            <v>0</v>
          </cell>
          <cell r="N281">
            <v>0</v>
          </cell>
          <cell r="O281">
            <v>0</v>
          </cell>
          <cell r="P281">
            <v>0</v>
          </cell>
        </row>
        <row r="282">
          <cell r="D282">
            <v>1647500</v>
          </cell>
          <cell r="K282">
            <v>1647500</v>
          </cell>
          <cell r="L282">
            <v>0</v>
          </cell>
          <cell r="M282">
            <v>0</v>
          </cell>
          <cell r="N282">
            <v>0</v>
          </cell>
          <cell r="O282">
            <v>0</v>
          </cell>
          <cell r="P282">
            <v>0</v>
          </cell>
        </row>
        <row r="283">
          <cell r="D283">
            <v>5625000</v>
          </cell>
          <cell r="E283">
            <v>0</v>
          </cell>
          <cell r="F283">
            <v>0</v>
          </cell>
          <cell r="G283">
            <v>0</v>
          </cell>
          <cell r="H283">
            <v>0</v>
          </cell>
          <cell r="I283">
            <v>0</v>
          </cell>
          <cell r="J283">
            <v>0</v>
          </cell>
          <cell r="K283">
            <v>5625000</v>
          </cell>
          <cell r="L283">
            <v>0</v>
          </cell>
          <cell r="M283">
            <v>0</v>
          </cell>
          <cell r="N283">
            <v>0</v>
          </cell>
          <cell r="O283">
            <v>0</v>
          </cell>
          <cell r="P283">
            <v>0</v>
          </cell>
        </row>
        <row r="284">
          <cell r="D284">
            <v>5625000</v>
          </cell>
          <cell r="K284">
            <v>5625000</v>
          </cell>
          <cell r="L284">
            <v>0</v>
          </cell>
          <cell r="M284">
            <v>0</v>
          </cell>
          <cell r="N284">
            <v>0</v>
          </cell>
          <cell r="O284">
            <v>0</v>
          </cell>
          <cell r="P284">
            <v>0</v>
          </cell>
        </row>
        <row r="285">
          <cell r="D285">
            <v>4000000</v>
          </cell>
          <cell r="E285">
            <v>0</v>
          </cell>
          <cell r="F285">
            <v>0</v>
          </cell>
          <cell r="G285">
            <v>0</v>
          </cell>
          <cell r="H285">
            <v>0</v>
          </cell>
          <cell r="I285">
            <v>0</v>
          </cell>
          <cell r="J285">
            <v>0</v>
          </cell>
          <cell r="K285">
            <v>4000000</v>
          </cell>
          <cell r="L285">
            <v>0</v>
          </cell>
          <cell r="M285">
            <v>0</v>
          </cell>
          <cell r="N285">
            <v>0</v>
          </cell>
          <cell r="O285">
            <v>0</v>
          </cell>
          <cell r="P285">
            <v>0</v>
          </cell>
        </row>
        <row r="286">
          <cell r="D286">
            <v>4000000</v>
          </cell>
          <cell r="K286">
            <v>4000000</v>
          </cell>
          <cell r="L286">
            <v>0</v>
          </cell>
          <cell r="M286">
            <v>0</v>
          </cell>
          <cell r="N286">
            <v>0</v>
          </cell>
          <cell r="O286">
            <v>0</v>
          </cell>
          <cell r="P286">
            <v>0</v>
          </cell>
        </row>
        <row r="287">
          <cell r="D287">
            <v>850401689</v>
          </cell>
          <cell r="E287">
            <v>0</v>
          </cell>
          <cell r="F287">
            <v>0</v>
          </cell>
          <cell r="G287">
            <v>0</v>
          </cell>
          <cell r="H287">
            <v>0</v>
          </cell>
          <cell r="I287">
            <v>181119150</v>
          </cell>
          <cell r="J287">
            <v>0</v>
          </cell>
          <cell r="K287">
            <v>365124950</v>
          </cell>
          <cell r="L287">
            <v>0</v>
          </cell>
          <cell r="M287">
            <v>0</v>
          </cell>
          <cell r="N287">
            <v>220044500</v>
          </cell>
          <cell r="O287">
            <v>15000000</v>
          </cell>
          <cell r="P287">
            <v>19941400</v>
          </cell>
        </row>
        <row r="288">
          <cell r="D288">
            <v>8000000</v>
          </cell>
          <cell r="E288">
            <v>0</v>
          </cell>
          <cell r="F288">
            <v>0</v>
          </cell>
          <cell r="G288">
            <v>0</v>
          </cell>
          <cell r="H288">
            <v>0</v>
          </cell>
          <cell r="I288">
            <v>8000000</v>
          </cell>
          <cell r="J288">
            <v>0</v>
          </cell>
          <cell r="K288">
            <v>0</v>
          </cell>
          <cell r="L288">
            <v>0</v>
          </cell>
          <cell r="M288">
            <v>0</v>
          </cell>
          <cell r="N288">
            <v>0</v>
          </cell>
          <cell r="O288">
            <v>0</v>
          </cell>
          <cell r="P288">
            <v>0</v>
          </cell>
        </row>
        <row r="289">
          <cell r="D289">
            <v>8000000</v>
          </cell>
          <cell r="E289">
            <v>0</v>
          </cell>
          <cell r="F289">
            <v>0</v>
          </cell>
          <cell r="G289">
            <v>0</v>
          </cell>
          <cell r="H289">
            <v>0</v>
          </cell>
          <cell r="I289">
            <v>8000000</v>
          </cell>
          <cell r="J289">
            <v>0</v>
          </cell>
          <cell r="K289">
            <v>0</v>
          </cell>
          <cell r="L289">
            <v>0</v>
          </cell>
          <cell r="M289">
            <v>0</v>
          </cell>
          <cell r="N289">
            <v>0</v>
          </cell>
          <cell r="O289">
            <v>0</v>
          </cell>
          <cell r="P289">
            <v>0</v>
          </cell>
        </row>
        <row r="290">
          <cell r="D290">
            <v>8000000</v>
          </cell>
          <cell r="E290">
            <v>0</v>
          </cell>
          <cell r="F290">
            <v>0</v>
          </cell>
          <cell r="G290">
            <v>0</v>
          </cell>
          <cell r="H290">
            <v>0</v>
          </cell>
          <cell r="I290">
            <v>8000000</v>
          </cell>
          <cell r="J290">
            <v>0</v>
          </cell>
          <cell r="K290">
            <v>0</v>
          </cell>
          <cell r="L290">
            <v>0</v>
          </cell>
          <cell r="M290">
            <v>0</v>
          </cell>
          <cell r="N290">
            <v>0</v>
          </cell>
          <cell r="O290">
            <v>0</v>
          </cell>
          <cell r="P290">
            <v>0</v>
          </cell>
        </row>
        <row r="291">
          <cell r="D291">
            <v>8000000</v>
          </cell>
          <cell r="E291">
            <v>0</v>
          </cell>
          <cell r="F291">
            <v>0</v>
          </cell>
          <cell r="G291">
            <v>0</v>
          </cell>
          <cell r="H291">
            <v>0</v>
          </cell>
          <cell r="I291">
            <v>8000000</v>
          </cell>
          <cell r="J291">
            <v>0</v>
          </cell>
          <cell r="K291">
            <v>0</v>
          </cell>
          <cell r="L291">
            <v>0</v>
          </cell>
          <cell r="M291">
            <v>0</v>
          </cell>
          <cell r="N291">
            <v>0</v>
          </cell>
          <cell r="O291">
            <v>0</v>
          </cell>
          <cell r="P291">
            <v>0</v>
          </cell>
        </row>
        <row r="292">
          <cell r="D292">
            <v>8000000</v>
          </cell>
          <cell r="E292">
            <v>0</v>
          </cell>
          <cell r="F292">
            <v>0</v>
          </cell>
          <cell r="G292">
            <v>0</v>
          </cell>
          <cell r="H292">
            <v>0</v>
          </cell>
          <cell r="I292">
            <v>8000000</v>
          </cell>
          <cell r="J292">
            <v>0</v>
          </cell>
          <cell r="K292">
            <v>0</v>
          </cell>
          <cell r="L292">
            <v>0</v>
          </cell>
          <cell r="M292">
            <v>0</v>
          </cell>
          <cell r="N292">
            <v>0</v>
          </cell>
          <cell r="O292">
            <v>0</v>
          </cell>
          <cell r="P292">
            <v>0</v>
          </cell>
        </row>
        <row r="293">
          <cell r="D293">
            <v>47286700</v>
          </cell>
          <cell r="E293">
            <v>0</v>
          </cell>
          <cell r="F293">
            <v>0</v>
          </cell>
          <cell r="G293">
            <v>0</v>
          </cell>
          <cell r="H293">
            <v>0</v>
          </cell>
          <cell r="I293">
            <v>8992500</v>
          </cell>
          <cell r="J293">
            <v>0</v>
          </cell>
          <cell r="K293">
            <v>11149200</v>
          </cell>
          <cell r="L293">
            <v>0</v>
          </cell>
          <cell r="M293">
            <v>0</v>
          </cell>
          <cell r="N293">
            <v>22750000</v>
          </cell>
          <cell r="O293">
            <v>0</v>
          </cell>
          <cell r="P293">
            <v>4037500</v>
          </cell>
        </row>
        <row r="294">
          <cell r="D294">
            <v>22935000</v>
          </cell>
          <cell r="E294">
            <v>0</v>
          </cell>
          <cell r="F294">
            <v>0</v>
          </cell>
          <cell r="G294">
            <v>0</v>
          </cell>
          <cell r="H294">
            <v>0</v>
          </cell>
          <cell r="I294">
            <v>6180000</v>
          </cell>
          <cell r="J294">
            <v>0</v>
          </cell>
          <cell r="K294">
            <v>0</v>
          </cell>
          <cell r="L294">
            <v>0</v>
          </cell>
          <cell r="M294">
            <v>0</v>
          </cell>
          <cell r="N294">
            <v>15475000</v>
          </cell>
          <cell r="O294">
            <v>0</v>
          </cell>
          <cell r="P294">
            <v>922500</v>
          </cell>
        </row>
        <row r="295">
          <cell r="D295">
            <v>22935000</v>
          </cell>
          <cell r="E295">
            <v>0</v>
          </cell>
          <cell r="F295">
            <v>0</v>
          </cell>
          <cell r="G295">
            <v>0</v>
          </cell>
          <cell r="H295">
            <v>0</v>
          </cell>
          <cell r="I295">
            <v>6180000</v>
          </cell>
          <cell r="J295">
            <v>0</v>
          </cell>
          <cell r="K295">
            <v>0</v>
          </cell>
          <cell r="L295">
            <v>0</v>
          </cell>
          <cell r="M295">
            <v>0</v>
          </cell>
          <cell r="N295">
            <v>15475000</v>
          </cell>
          <cell r="O295">
            <v>0</v>
          </cell>
          <cell r="P295">
            <v>922500</v>
          </cell>
        </row>
        <row r="296">
          <cell r="D296">
            <v>5280000</v>
          </cell>
          <cell r="E296">
            <v>0</v>
          </cell>
          <cell r="F296">
            <v>0</v>
          </cell>
          <cell r="G296">
            <v>0</v>
          </cell>
          <cell r="H296">
            <v>0</v>
          </cell>
          <cell r="I296">
            <v>1440000</v>
          </cell>
          <cell r="J296">
            <v>0</v>
          </cell>
          <cell r="K296">
            <v>0</v>
          </cell>
          <cell r="L296">
            <v>0</v>
          </cell>
          <cell r="M296">
            <v>0</v>
          </cell>
          <cell r="N296">
            <v>2835000</v>
          </cell>
          <cell r="O296">
            <v>0</v>
          </cell>
          <cell r="P296">
            <v>922500</v>
          </cell>
        </row>
        <row r="297">
          <cell r="D297">
            <v>5280000</v>
          </cell>
          <cell r="E297">
            <v>0</v>
          </cell>
          <cell r="F297">
            <v>0</v>
          </cell>
          <cell r="G297">
            <v>0</v>
          </cell>
          <cell r="H297">
            <v>0</v>
          </cell>
          <cell r="I297">
            <v>1440000</v>
          </cell>
          <cell r="J297">
            <v>0</v>
          </cell>
          <cell r="K297">
            <v>0</v>
          </cell>
          <cell r="L297">
            <v>0</v>
          </cell>
          <cell r="M297">
            <v>0</v>
          </cell>
          <cell r="N297">
            <v>2835000</v>
          </cell>
          <cell r="O297">
            <v>0</v>
          </cell>
          <cell r="P297">
            <v>922500</v>
          </cell>
        </row>
        <row r="298">
          <cell r="D298">
            <v>17655000</v>
          </cell>
          <cell r="E298">
            <v>0</v>
          </cell>
          <cell r="F298">
            <v>0</v>
          </cell>
          <cell r="G298">
            <v>0</v>
          </cell>
          <cell r="H298">
            <v>0</v>
          </cell>
          <cell r="I298">
            <v>4740000</v>
          </cell>
          <cell r="J298">
            <v>0</v>
          </cell>
          <cell r="K298">
            <v>0</v>
          </cell>
          <cell r="L298">
            <v>0</v>
          </cell>
          <cell r="M298">
            <v>0</v>
          </cell>
          <cell r="N298">
            <v>12640000</v>
          </cell>
          <cell r="O298">
            <v>0</v>
          </cell>
          <cell r="P298">
            <v>0</v>
          </cell>
        </row>
        <row r="299">
          <cell r="D299">
            <v>17655000</v>
          </cell>
          <cell r="E299">
            <v>0</v>
          </cell>
          <cell r="F299">
            <v>0</v>
          </cell>
          <cell r="G299">
            <v>0</v>
          </cell>
          <cell r="H299">
            <v>0</v>
          </cell>
          <cell r="I299">
            <v>4740000</v>
          </cell>
          <cell r="J299">
            <v>0</v>
          </cell>
          <cell r="K299">
            <v>0</v>
          </cell>
          <cell r="L299">
            <v>0</v>
          </cell>
          <cell r="M299">
            <v>0</v>
          </cell>
          <cell r="N299">
            <v>12640000</v>
          </cell>
          <cell r="O299">
            <v>0</v>
          </cell>
          <cell r="P299">
            <v>0</v>
          </cell>
        </row>
        <row r="300">
          <cell r="D300">
            <v>2890000</v>
          </cell>
          <cell r="E300">
            <v>0</v>
          </cell>
          <cell r="F300">
            <v>0</v>
          </cell>
          <cell r="G300">
            <v>0</v>
          </cell>
          <cell r="H300">
            <v>0</v>
          </cell>
          <cell r="I300">
            <v>0</v>
          </cell>
          <cell r="J300">
            <v>0</v>
          </cell>
          <cell r="K300">
            <v>0</v>
          </cell>
          <cell r="L300">
            <v>0</v>
          </cell>
          <cell r="M300">
            <v>0</v>
          </cell>
          <cell r="N300">
            <v>0</v>
          </cell>
          <cell r="O300">
            <v>0</v>
          </cell>
          <cell r="P300">
            <v>2890000</v>
          </cell>
        </row>
        <row r="301">
          <cell r="D301">
            <v>2890000</v>
          </cell>
          <cell r="E301">
            <v>0</v>
          </cell>
          <cell r="F301">
            <v>0</v>
          </cell>
          <cell r="G301">
            <v>0</v>
          </cell>
          <cell r="H301">
            <v>0</v>
          </cell>
          <cell r="I301">
            <v>0</v>
          </cell>
          <cell r="J301">
            <v>0</v>
          </cell>
          <cell r="K301">
            <v>0</v>
          </cell>
          <cell r="L301">
            <v>0</v>
          </cell>
          <cell r="M301">
            <v>0</v>
          </cell>
          <cell r="N301">
            <v>0</v>
          </cell>
          <cell r="O301">
            <v>0</v>
          </cell>
          <cell r="P301">
            <v>2890000</v>
          </cell>
        </row>
        <row r="302">
          <cell r="D302">
            <v>970000</v>
          </cell>
          <cell r="E302">
            <v>0</v>
          </cell>
          <cell r="F302">
            <v>0</v>
          </cell>
          <cell r="G302">
            <v>0</v>
          </cell>
          <cell r="H302">
            <v>0</v>
          </cell>
          <cell r="I302">
            <v>0</v>
          </cell>
          <cell r="J302">
            <v>0</v>
          </cell>
          <cell r="K302">
            <v>0</v>
          </cell>
          <cell r="L302">
            <v>0</v>
          </cell>
          <cell r="M302">
            <v>0</v>
          </cell>
          <cell r="N302">
            <v>0</v>
          </cell>
          <cell r="O302">
            <v>0</v>
          </cell>
          <cell r="P302">
            <v>970000</v>
          </cell>
        </row>
        <row r="303">
          <cell r="D303">
            <v>250000</v>
          </cell>
          <cell r="E303">
            <v>0</v>
          </cell>
          <cell r="F303">
            <v>0</v>
          </cell>
          <cell r="G303">
            <v>0</v>
          </cell>
          <cell r="H303">
            <v>0</v>
          </cell>
          <cell r="I303">
            <v>0</v>
          </cell>
          <cell r="J303">
            <v>0</v>
          </cell>
          <cell r="K303">
            <v>0</v>
          </cell>
          <cell r="L303">
            <v>0</v>
          </cell>
          <cell r="M303">
            <v>0</v>
          </cell>
          <cell r="N303">
            <v>0</v>
          </cell>
          <cell r="O303">
            <v>0</v>
          </cell>
          <cell r="P303">
            <v>250000</v>
          </cell>
        </row>
        <row r="304">
          <cell r="D304">
            <v>720000</v>
          </cell>
          <cell r="E304">
            <v>0</v>
          </cell>
          <cell r="F304">
            <v>0</v>
          </cell>
          <cell r="G304">
            <v>0</v>
          </cell>
          <cell r="H304">
            <v>0</v>
          </cell>
          <cell r="I304">
            <v>0</v>
          </cell>
          <cell r="J304">
            <v>0</v>
          </cell>
          <cell r="K304">
            <v>0</v>
          </cell>
          <cell r="L304">
            <v>0</v>
          </cell>
          <cell r="M304">
            <v>0</v>
          </cell>
          <cell r="N304">
            <v>0</v>
          </cell>
          <cell r="O304">
            <v>0</v>
          </cell>
          <cell r="P304">
            <v>720000</v>
          </cell>
        </row>
        <row r="305">
          <cell r="D305">
            <v>1920000</v>
          </cell>
          <cell r="E305">
            <v>0</v>
          </cell>
          <cell r="F305">
            <v>0</v>
          </cell>
          <cell r="G305">
            <v>0</v>
          </cell>
          <cell r="H305">
            <v>0</v>
          </cell>
          <cell r="I305">
            <v>0</v>
          </cell>
          <cell r="J305">
            <v>0</v>
          </cell>
          <cell r="K305">
            <v>0</v>
          </cell>
          <cell r="L305">
            <v>0</v>
          </cell>
          <cell r="M305">
            <v>0</v>
          </cell>
          <cell r="N305">
            <v>0</v>
          </cell>
          <cell r="O305">
            <v>0</v>
          </cell>
          <cell r="P305">
            <v>1920000</v>
          </cell>
        </row>
        <row r="306">
          <cell r="D306">
            <v>1920000</v>
          </cell>
          <cell r="E306">
            <v>0</v>
          </cell>
          <cell r="F306">
            <v>0</v>
          </cell>
          <cell r="G306">
            <v>0</v>
          </cell>
          <cell r="H306">
            <v>0</v>
          </cell>
          <cell r="I306">
            <v>0</v>
          </cell>
          <cell r="J306">
            <v>0</v>
          </cell>
          <cell r="K306">
            <v>0</v>
          </cell>
          <cell r="L306">
            <v>0</v>
          </cell>
          <cell r="M306">
            <v>0</v>
          </cell>
          <cell r="N306">
            <v>0</v>
          </cell>
          <cell r="O306">
            <v>0</v>
          </cell>
          <cell r="P306">
            <v>1920000</v>
          </cell>
        </row>
        <row r="307">
          <cell r="D307">
            <v>11149200</v>
          </cell>
          <cell r="E307">
            <v>0</v>
          </cell>
          <cell r="F307">
            <v>0</v>
          </cell>
          <cell r="G307">
            <v>0</v>
          </cell>
          <cell r="H307">
            <v>0</v>
          </cell>
          <cell r="I307">
            <v>0</v>
          </cell>
          <cell r="J307">
            <v>0</v>
          </cell>
          <cell r="K307">
            <v>11149200</v>
          </cell>
          <cell r="L307">
            <v>0</v>
          </cell>
          <cell r="M307">
            <v>0</v>
          </cell>
          <cell r="N307">
            <v>0</v>
          </cell>
          <cell r="O307">
            <v>0</v>
          </cell>
          <cell r="P307">
            <v>0</v>
          </cell>
        </row>
        <row r="308">
          <cell r="D308">
            <v>11149200</v>
          </cell>
          <cell r="E308">
            <v>0</v>
          </cell>
          <cell r="F308">
            <v>0</v>
          </cell>
          <cell r="G308">
            <v>0</v>
          </cell>
          <cell r="H308">
            <v>0</v>
          </cell>
          <cell r="I308">
            <v>0</v>
          </cell>
          <cell r="J308">
            <v>0</v>
          </cell>
          <cell r="K308">
            <v>11149200</v>
          </cell>
          <cell r="L308">
            <v>0</v>
          </cell>
          <cell r="M308">
            <v>0</v>
          </cell>
          <cell r="N308">
            <v>0</v>
          </cell>
          <cell r="O308">
            <v>0</v>
          </cell>
          <cell r="P308">
            <v>0</v>
          </cell>
        </row>
        <row r="309">
          <cell r="D309">
            <v>11149200</v>
          </cell>
          <cell r="E309">
            <v>0</v>
          </cell>
          <cell r="F309">
            <v>0</v>
          </cell>
          <cell r="G309">
            <v>0</v>
          </cell>
          <cell r="H309">
            <v>0</v>
          </cell>
          <cell r="I309">
            <v>0</v>
          </cell>
          <cell r="J309">
            <v>0</v>
          </cell>
          <cell r="K309">
            <v>11149200</v>
          </cell>
          <cell r="L309">
            <v>0</v>
          </cell>
          <cell r="M309">
            <v>0</v>
          </cell>
          <cell r="N309">
            <v>0</v>
          </cell>
          <cell r="O309">
            <v>0</v>
          </cell>
          <cell r="P309">
            <v>0</v>
          </cell>
        </row>
        <row r="310">
          <cell r="D310">
            <v>11149200</v>
          </cell>
          <cell r="K310">
            <v>11149200</v>
          </cell>
          <cell r="L310">
            <v>0</v>
          </cell>
          <cell r="M310">
            <v>0</v>
          </cell>
          <cell r="N310">
            <v>0</v>
          </cell>
          <cell r="O310">
            <v>0</v>
          </cell>
          <cell r="P310">
            <v>0</v>
          </cell>
        </row>
        <row r="311">
          <cell r="D311">
            <v>10312500</v>
          </cell>
          <cell r="E311">
            <v>0</v>
          </cell>
          <cell r="F311">
            <v>0</v>
          </cell>
          <cell r="G311">
            <v>0</v>
          </cell>
          <cell r="H311">
            <v>0</v>
          </cell>
          <cell r="I311">
            <v>2812500</v>
          </cell>
          <cell r="J311">
            <v>0</v>
          </cell>
          <cell r="K311">
            <v>0</v>
          </cell>
          <cell r="L311">
            <v>0</v>
          </cell>
          <cell r="M311">
            <v>0</v>
          </cell>
          <cell r="N311">
            <v>7275000</v>
          </cell>
          <cell r="O311">
            <v>0</v>
          </cell>
          <cell r="P311">
            <v>225000</v>
          </cell>
        </row>
        <row r="312">
          <cell r="D312">
            <v>10312500</v>
          </cell>
          <cell r="E312">
            <v>0</v>
          </cell>
          <cell r="F312">
            <v>0</v>
          </cell>
          <cell r="G312">
            <v>0</v>
          </cell>
          <cell r="H312">
            <v>0</v>
          </cell>
          <cell r="I312">
            <v>2812500</v>
          </cell>
          <cell r="J312">
            <v>0</v>
          </cell>
          <cell r="K312">
            <v>0</v>
          </cell>
          <cell r="L312">
            <v>0</v>
          </cell>
          <cell r="M312">
            <v>0</v>
          </cell>
          <cell r="N312">
            <v>7275000</v>
          </cell>
          <cell r="O312">
            <v>0</v>
          </cell>
          <cell r="P312">
            <v>225000</v>
          </cell>
        </row>
        <row r="313">
          <cell r="D313">
            <v>1237500</v>
          </cell>
          <cell r="E313">
            <v>0</v>
          </cell>
          <cell r="F313">
            <v>0</v>
          </cell>
          <cell r="G313">
            <v>0</v>
          </cell>
          <cell r="H313">
            <v>0</v>
          </cell>
          <cell r="I313">
            <v>337500</v>
          </cell>
          <cell r="J313">
            <v>0</v>
          </cell>
          <cell r="K313">
            <v>0</v>
          </cell>
          <cell r="L313">
            <v>0</v>
          </cell>
          <cell r="M313">
            <v>0</v>
          </cell>
          <cell r="N313">
            <v>675000</v>
          </cell>
          <cell r="O313">
            <v>0</v>
          </cell>
          <cell r="P313">
            <v>225000</v>
          </cell>
        </row>
        <row r="314">
          <cell r="D314">
            <v>1237500</v>
          </cell>
          <cell r="E314">
            <v>0</v>
          </cell>
          <cell r="F314">
            <v>0</v>
          </cell>
          <cell r="G314">
            <v>0</v>
          </cell>
          <cell r="H314">
            <v>0</v>
          </cell>
          <cell r="I314">
            <v>337500</v>
          </cell>
          <cell r="J314">
            <v>0</v>
          </cell>
          <cell r="K314">
            <v>0</v>
          </cell>
          <cell r="L314">
            <v>0</v>
          </cell>
          <cell r="M314">
            <v>0</v>
          </cell>
          <cell r="N314">
            <v>675000</v>
          </cell>
          <cell r="O314">
            <v>0</v>
          </cell>
          <cell r="P314">
            <v>225000</v>
          </cell>
        </row>
        <row r="315">
          <cell r="D315">
            <v>9075000</v>
          </cell>
          <cell r="E315">
            <v>0</v>
          </cell>
          <cell r="F315">
            <v>0</v>
          </cell>
          <cell r="G315">
            <v>0</v>
          </cell>
          <cell r="H315">
            <v>0</v>
          </cell>
          <cell r="I315">
            <v>2475000</v>
          </cell>
          <cell r="J315">
            <v>0</v>
          </cell>
          <cell r="K315">
            <v>0</v>
          </cell>
          <cell r="L315">
            <v>0</v>
          </cell>
          <cell r="M315">
            <v>0</v>
          </cell>
          <cell r="N315">
            <v>6600000</v>
          </cell>
          <cell r="O315">
            <v>0</v>
          </cell>
          <cell r="P315">
            <v>0</v>
          </cell>
        </row>
        <row r="316">
          <cell r="D316">
            <v>9075000</v>
          </cell>
          <cell r="E316">
            <v>0</v>
          </cell>
          <cell r="F316">
            <v>0</v>
          </cell>
          <cell r="G316">
            <v>0</v>
          </cell>
          <cell r="H316">
            <v>0</v>
          </cell>
          <cell r="I316">
            <v>2475000</v>
          </cell>
          <cell r="J316">
            <v>0</v>
          </cell>
          <cell r="K316">
            <v>0</v>
          </cell>
          <cell r="L316">
            <v>0</v>
          </cell>
          <cell r="M316">
            <v>0</v>
          </cell>
          <cell r="N316">
            <v>6600000</v>
          </cell>
          <cell r="O316">
            <v>0</v>
          </cell>
          <cell r="P316">
            <v>0</v>
          </cell>
        </row>
        <row r="317">
          <cell r="D317">
            <v>542387750</v>
          </cell>
          <cell r="E317">
            <v>0</v>
          </cell>
          <cell r="F317">
            <v>0</v>
          </cell>
          <cell r="G317">
            <v>0</v>
          </cell>
          <cell r="H317">
            <v>0</v>
          </cell>
          <cell r="I317">
            <v>164126650</v>
          </cell>
          <cell r="J317">
            <v>0</v>
          </cell>
          <cell r="K317">
            <v>188464100</v>
          </cell>
          <cell r="L317">
            <v>0</v>
          </cell>
          <cell r="M317">
            <v>0</v>
          </cell>
          <cell r="N317">
            <v>143477500</v>
          </cell>
          <cell r="O317">
            <v>7500000</v>
          </cell>
          <cell r="P317">
            <v>1590000</v>
          </cell>
        </row>
        <row r="318">
          <cell r="D318">
            <v>166270650</v>
          </cell>
          <cell r="E318">
            <v>0</v>
          </cell>
          <cell r="F318">
            <v>0</v>
          </cell>
          <cell r="G318">
            <v>0</v>
          </cell>
          <cell r="H318">
            <v>0</v>
          </cell>
          <cell r="I318">
            <v>164126650</v>
          </cell>
          <cell r="J318">
            <v>0</v>
          </cell>
          <cell r="K318">
            <v>0</v>
          </cell>
          <cell r="L318">
            <v>0</v>
          </cell>
          <cell r="M318">
            <v>0</v>
          </cell>
          <cell r="N318">
            <v>0</v>
          </cell>
          <cell r="O318">
            <v>0</v>
          </cell>
          <cell r="P318">
            <v>0</v>
          </cell>
        </row>
        <row r="319">
          <cell r="D319">
            <v>6906650</v>
          </cell>
          <cell r="E319">
            <v>0</v>
          </cell>
          <cell r="F319">
            <v>0</v>
          </cell>
          <cell r="G319">
            <v>0</v>
          </cell>
          <cell r="H319">
            <v>0</v>
          </cell>
          <cell r="I319">
            <v>6906650</v>
          </cell>
          <cell r="J319">
            <v>0</v>
          </cell>
          <cell r="K319">
            <v>0</v>
          </cell>
          <cell r="L319">
            <v>0</v>
          </cell>
          <cell r="M319">
            <v>0</v>
          </cell>
          <cell r="N319">
            <v>0</v>
          </cell>
          <cell r="O319">
            <v>0</v>
          </cell>
          <cell r="P319">
            <v>0</v>
          </cell>
        </row>
        <row r="320">
          <cell r="D320">
            <v>256650</v>
          </cell>
          <cell r="E320">
            <v>0</v>
          </cell>
          <cell r="F320">
            <v>0</v>
          </cell>
          <cell r="G320">
            <v>0</v>
          </cell>
          <cell r="H320">
            <v>0</v>
          </cell>
          <cell r="I320">
            <v>256650</v>
          </cell>
          <cell r="J320">
            <v>0</v>
          </cell>
          <cell r="K320">
            <v>0</v>
          </cell>
          <cell r="L320">
            <v>0</v>
          </cell>
          <cell r="M320">
            <v>0</v>
          </cell>
          <cell r="N320">
            <v>0</v>
          </cell>
          <cell r="O320">
            <v>0</v>
          </cell>
          <cell r="P320">
            <v>0</v>
          </cell>
        </row>
        <row r="321">
          <cell r="D321">
            <v>166650</v>
          </cell>
          <cell r="E321">
            <v>0</v>
          </cell>
          <cell r="F321">
            <v>0</v>
          </cell>
          <cell r="G321">
            <v>0</v>
          </cell>
          <cell r="H321">
            <v>0</v>
          </cell>
          <cell r="I321">
            <v>166650</v>
          </cell>
          <cell r="J321">
            <v>0</v>
          </cell>
          <cell r="K321">
            <v>0</v>
          </cell>
          <cell r="L321">
            <v>0</v>
          </cell>
          <cell r="M321">
            <v>0</v>
          </cell>
          <cell r="N321">
            <v>0</v>
          </cell>
          <cell r="O321">
            <v>0</v>
          </cell>
          <cell r="P321">
            <v>0</v>
          </cell>
        </row>
        <row r="322">
          <cell r="D322">
            <v>90000</v>
          </cell>
          <cell r="E322">
            <v>0</v>
          </cell>
          <cell r="F322">
            <v>0</v>
          </cell>
          <cell r="G322">
            <v>0</v>
          </cell>
          <cell r="H322">
            <v>0</v>
          </cell>
          <cell r="I322">
            <v>90000</v>
          </cell>
          <cell r="J322">
            <v>0</v>
          </cell>
          <cell r="K322">
            <v>0</v>
          </cell>
          <cell r="L322">
            <v>0</v>
          </cell>
          <cell r="M322">
            <v>0</v>
          </cell>
          <cell r="N322">
            <v>0</v>
          </cell>
          <cell r="O322">
            <v>0</v>
          </cell>
          <cell r="P322">
            <v>0</v>
          </cell>
        </row>
        <row r="323">
          <cell r="D323">
            <v>6650000</v>
          </cell>
          <cell r="E323">
            <v>0</v>
          </cell>
          <cell r="F323">
            <v>0</v>
          </cell>
          <cell r="G323">
            <v>0</v>
          </cell>
          <cell r="H323">
            <v>0</v>
          </cell>
          <cell r="I323">
            <v>6650000</v>
          </cell>
          <cell r="J323">
            <v>0</v>
          </cell>
          <cell r="K323">
            <v>0</v>
          </cell>
          <cell r="L323">
            <v>0</v>
          </cell>
          <cell r="M323">
            <v>0</v>
          </cell>
          <cell r="N323">
            <v>0</v>
          </cell>
          <cell r="O323">
            <v>0</v>
          </cell>
          <cell r="P323">
            <v>0</v>
          </cell>
        </row>
        <row r="324">
          <cell r="D324">
            <v>6650000</v>
          </cell>
          <cell r="E324">
            <v>0</v>
          </cell>
          <cell r="F324">
            <v>0</v>
          </cell>
          <cell r="G324">
            <v>0</v>
          </cell>
          <cell r="H324">
            <v>0</v>
          </cell>
          <cell r="I324">
            <v>6650000</v>
          </cell>
          <cell r="J324">
            <v>0</v>
          </cell>
          <cell r="K324">
            <v>0</v>
          </cell>
          <cell r="L324">
            <v>0</v>
          </cell>
          <cell r="M324">
            <v>0</v>
          </cell>
          <cell r="N324">
            <v>0</v>
          </cell>
          <cell r="O324">
            <v>0</v>
          </cell>
          <cell r="P324">
            <v>0</v>
          </cell>
        </row>
        <row r="325">
          <cell r="D325">
            <v>159364000</v>
          </cell>
          <cell r="E325">
            <v>0</v>
          </cell>
          <cell r="F325">
            <v>0</v>
          </cell>
          <cell r="G325">
            <v>0</v>
          </cell>
          <cell r="H325">
            <v>0</v>
          </cell>
          <cell r="I325">
            <v>157220000</v>
          </cell>
          <cell r="J325">
            <v>0</v>
          </cell>
          <cell r="K325">
            <v>0</v>
          </cell>
          <cell r="L325">
            <v>0</v>
          </cell>
          <cell r="M325">
            <v>0</v>
          </cell>
          <cell r="N325">
            <v>0</v>
          </cell>
          <cell r="O325">
            <v>0</v>
          </cell>
          <cell r="P325">
            <v>0</v>
          </cell>
        </row>
        <row r="326">
          <cell r="D326">
            <v>159364000</v>
          </cell>
          <cell r="E326">
            <v>0</v>
          </cell>
          <cell r="F326">
            <v>0</v>
          </cell>
          <cell r="G326">
            <v>0</v>
          </cell>
          <cell r="H326">
            <v>0</v>
          </cell>
          <cell r="I326">
            <v>157220000</v>
          </cell>
          <cell r="J326">
            <v>0</v>
          </cell>
          <cell r="K326">
            <v>0</v>
          </cell>
          <cell r="L326">
            <v>0</v>
          </cell>
          <cell r="M326">
            <v>0</v>
          </cell>
          <cell r="N326">
            <v>0</v>
          </cell>
          <cell r="O326">
            <v>0</v>
          </cell>
          <cell r="P326">
            <v>0</v>
          </cell>
        </row>
        <row r="327">
          <cell r="D327">
            <v>1525000</v>
          </cell>
          <cell r="E327">
            <v>0</v>
          </cell>
          <cell r="F327">
            <v>0</v>
          </cell>
          <cell r="G327">
            <v>0</v>
          </cell>
          <cell r="H327">
            <v>0</v>
          </cell>
          <cell r="I327">
            <v>1525000</v>
          </cell>
          <cell r="J327">
            <v>0</v>
          </cell>
          <cell r="K327">
            <v>0</v>
          </cell>
          <cell r="L327">
            <v>0</v>
          </cell>
          <cell r="M327">
            <v>0</v>
          </cell>
          <cell r="N327">
            <v>0</v>
          </cell>
          <cell r="O327">
            <v>0</v>
          </cell>
          <cell r="P327">
            <v>0</v>
          </cell>
        </row>
        <row r="328">
          <cell r="D328">
            <v>22242000</v>
          </cell>
          <cell r="E328">
            <v>0</v>
          </cell>
          <cell r="F328">
            <v>0</v>
          </cell>
          <cell r="G328">
            <v>0</v>
          </cell>
          <cell r="H328">
            <v>0</v>
          </cell>
          <cell r="I328">
            <v>22242000</v>
          </cell>
          <cell r="J328">
            <v>0</v>
          </cell>
          <cell r="K328">
            <v>0</v>
          </cell>
          <cell r="L328">
            <v>0</v>
          </cell>
          <cell r="M328">
            <v>0</v>
          </cell>
          <cell r="N328">
            <v>0</v>
          </cell>
          <cell r="O328">
            <v>0</v>
          </cell>
          <cell r="P328">
            <v>0</v>
          </cell>
        </row>
        <row r="329">
          <cell r="D329">
            <v>132097000</v>
          </cell>
          <cell r="E329">
            <v>0</v>
          </cell>
          <cell r="F329">
            <v>0</v>
          </cell>
          <cell r="G329">
            <v>0</v>
          </cell>
          <cell r="H329">
            <v>0</v>
          </cell>
          <cell r="I329">
            <v>129953000</v>
          </cell>
          <cell r="J329">
            <v>0</v>
          </cell>
          <cell r="K329">
            <v>0</v>
          </cell>
          <cell r="L329">
            <v>0</v>
          </cell>
          <cell r="M329">
            <v>0</v>
          </cell>
          <cell r="N329">
            <v>0</v>
          </cell>
          <cell r="O329">
            <v>0</v>
          </cell>
          <cell r="P329">
            <v>0</v>
          </cell>
        </row>
        <row r="330">
          <cell r="D330">
            <v>3500000</v>
          </cell>
          <cell r="E330">
            <v>0</v>
          </cell>
          <cell r="F330">
            <v>0</v>
          </cell>
          <cell r="G330">
            <v>0</v>
          </cell>
          <cell r="H330">
            <v>0</v>
          </cell>
          <cell r="I330">
            <v>3500000</v>
          </cell>
          <cell r="J330">
            <v>0</v>
          </cell>
          <cell r="K330">
            <v>0</v>
          </cell>
          <cell r="L330">
            <v>0</v>
          </cell>
          <cell r="M330">
            <v>0</v>
          </cell>
          <cell r="N330">
            <v>0</v>
          </cell>
          <cell r="O330">
            <v>0</v>
          </cell>
          <cell r="P330">
            <v>0</v>
          </cell>
        </row>
        <row r="331">
          <cell r="D331">
            <v>133914500</v>
          </cell>
          <cell r="E331">
            <v>0</v>
          </cell>
          <cell r="F331">
            <v>0</v>
          </cell>
          <cell r="G331">
            <v>0</v>
          </cell>
          <cell r="H331">
            <v>0</v>
          </cell>
          <cell r="I331">
            <v>0</v>
          </cell>
          <cell r="J331">
            <v>0</v>
          </cell>
          <cell r="K331">
            <v>133814500</v>
          </cell>
          <cell r="L331">
            <v>0</v>
          </cell>
          <cell r="M331">
            <v>0</v>
          </cell>
          <cell r="N331">
            <v>0</v>
          </cell>
          <cell r="O331">
            <v>0</v>
          </cell>
          <cell r="P331">
            <v>0</v>
          </cell>
        </row>
        <row r="332">
          <cell r="D332">
            <v>922000</v>
          </cell>
          <cell r="E332">
            <v>0</v>
          </cell>
          <cell r="F332">
            <v>0</v>
          </cell>
          <cell r="G332">
            <v>0</v>
          </cell>
          <cell r="H332">
            <v>0</v>
          </cell>
          <cell r="I332">
            <v>0</v>
          </cell>
          <cell r="J332">
            <v>0</v>
          </cell>
          <cell r="K332">
            <v>822000</v>
          </cell>
          <cell r="L332">
            <v>0</v>
          </cell>
          <cell r="M332">
            <v>0</v>
          </cell>
          <cell r="N332">
            <v>0</v>
          </cell>
          <cell r="O332">
            <v>0</v>
          </cell>
          <cell r="P332">
            <v>0</v>
          </cell>
        </row>
        <row r="333">
          <cell r="D333">
            <v>922000</v>
          </cell>
          <cell r="E333">
            <v>0</v>
          </cell>
          <cell r="F333">
            <v>0</v>
          </cell>
          <cell r="G333">
            <v>0</v>
          </cell>
          <cell r="H333">
            <v>0</v>
          </cell>
          <cell r="I333">
            <v>0</v>
          </cell>
          <cell r="J333">
            <v>0</v>
          </cell>
          <cell r="K333">
            <v>822000</v>
          </cell>
          <cell r="L333">
            <v>0</v>
          </cell>
          <cell r="M333">
            <v>0</v>
          </cell>
          <cell r="N333">
            <v>0</v>
          </cell>
          <cell r="O333">
            <v>0</v>
          </cell>
          <cell r="P333">
            <v>0</v>
          </cell>
        </row>
        <row r="334">
          <cell r="D334">
            <v>54000</v>
          </cell>
          <cell r="E334">
            <v>0</v>
          </cell>
          <cell r="F334">
            <v>0</v>
          </cell>
          <cell r="G334">
            <v>0</v>
          </cell>
          <cell r="H334">
            <v>0</v>
          </cell>
          <cell r="I334">
            <v>0</v>
          </cell>
          <cell r="J334">
            <v>0</v>
          </cell>
          <cell r="K334">
            <v>54000</v>
          </cell>
          <cell r="L334">
            <v>0</v>
          </cell>
          <cell r="M334">
            <v>0</v>
          </cell>
          <cell r="N334">
            <v>0</v>
          </cell>
          <cell r="O334">
            <v>0</v>
          </cell>
          <cell r="P334">
            <v>0</v>
          </cell>
        </row>
        <row r="335">
          <cell r="D335">
            <v>18000</v>
          </cell>
          <cell r="E335">
            <v>0</v>
          </cell>
          <cell r="F335">
            <v>0</v>
          </cell>
          <cell r="G335">
            <v>0</v>
          </cell>
          <cell r="H335">
            <v>0</v>
          </cell>
          <cell r="I335">
            <v>0</v>
          </cell>
          <cell r="J335">
            <v>0</v>
          </cell>
          <cell r="K335">
            <v>18000</v>
          </cell>
          <cell r="L335">
            <v>0</v>
          </cell>
          <cell r="M335">
            <v>0</v>
          </cell>
          <cell r="N335">
            <v>0</v>
          </cell>
          <cell r="O335">
            <v>0</v>
          </cell>
          <cell r="P335">
            <v>0</v>
          </cell>
        </row>
        <row r="336">
          <cell r="D336">
            <v>850000</v>
          </cell>
          <cell r="E336">
            <v>0</v>
          </cell>
          <cell r="F336">
            <v>0</v>
          </cell>
          <cell r="G336">
            <v>0</v>
          </cell>
          <cell r="H336">
            <v>0</v>
          </cell>
          <cell r="I336">
            <v>0</v>
          </cell>
          <cell r="J336">
            <v>0</v>
          </cell>
          <cell r="K336">
            <v>750000</v>
          </cell>
          <cell r="L336">
            <v>0</v>
          </cell>
          <cell r="M336">
            <v>0</v>
          </cell>
          <cell r="N336">
            <v>0</v>
          </cell>
          <cell r="O336">
            <v>0</v>
          </cell>
          <cell r="P336">
            <v>0</v>
          </cell>
        </row>
        <row r="337">
          <cell r="D337">
            <v>132992500</v>
          </cell>
          <cell r="E337">
            <v>0</v>
          </cell>
          <cell r="F337">
            <v>0</v>
          </cell>
          <cell r="G337">
            <v>0</v>
          </cell>
          <cell r="H337">
            <v>0</v>
          </cell>
          <cell r="I337">
            <v>0</v>
          </cell>
          <cell r="J337">
            <v>0</v>
          </cell>
          <cell r="K337">
            <v>132992500</v>
          </cell>
          <cell r="L337">
            <v>0</v>
          </cell>
          <cell r="M337">
            <v>0</v>
          </cell>
          <cell r="N337">
            <v>0</v>
          </cell>
          <cell r="O337">
            <v>0</v>
          </cell>
          <cell r="P337">
            <v>0</v>
          </cell>
        </row>
        <row r="338">
          <cell r="D338">
            <v>132992500</v>
          </cell>
          <cell r="E338">
            <v>0</v>
          </cell>
          <cell r="F338">
            <v>0</v>
          </cell>
          <cell r="G338">
            <v>0</v>
          </cell>
          <cell r="H338">
            <v>0</v>
          </cell>
          <cell r="I338">
            <v>0</v>
          </cell>
          <cell r="J338">
            <v>0</v>
          </cell>
          <cell r="K338">
            <v>132992500</v>
          </cell>
          <cell r="L338">
            <v>0</v>
          </cell>
          <cell r="M338">
            <v>0</v>
          </cell>
          <cell r="N338">
            <v>0</v>
          </cell>
          <cell r="O338">
            <v>0</v>
          </cell>
          <cell r="P338">
            <v>0</v>
          </cell>
        </row>
        <row r="339">
          <cell r="D339">
            <v>1525000</v>
          </cell>
          <cell r="E339">
            <v>0</v>
          </cell>
          <cell r="F339">
            <v>0</v>
          </cell>
          <cell r="G339">
            <v>0</v>
          </cell>
          <cell r="H339">
            <v>0</v>
          </cell>
          <cell r="I339">
            <v>0</v>
          </cell>
          <cell r="J339">
            <v>0</v>
          </cell>
          <cell r="K339">
            <v>1525000</v>
          </cell>
          <cell r="L339">
            <v>0</v>
          </cell>
          <cell r="M339">
            <v>0</v>
          </cell>
          <cell r="N339">
            <v>0</v>
          </cell>
          <cell r="O339">
            <v>0</v>
          </cell>
          <cell r="P339">
            <v>0</v>
          </cell>
        </row>
        <row r="340">
          <cell r="D340">
            <v>31092000</v>
          </cell>
          <cell r="E340">
            <v>0</v>
          </cell>
          <cell r="F340">
            <v>0</v>
          </cell>
          <cell r="G340">
            <v>0</v>
          </cell>
          <cell r="H340">
            <v>0</v>
          </cell>
          <cell r="I340">
            <v>0</v>
          </cell>
          <cell r="J340">
            <v>0</v>
          </cell>
          <cell r="K340">
            <v>31092000</v>
          </cell>
          <cell r="L340">
            <v>0</v>
          </cell>
          <cell r="M340">
            <v>0</v>
          </cell>
          <cell r="N340">
            <v>0</v>
          </cell>
          <cell r="O340">
            <v>0</v>
          </cell>
          <cell r="P340">
            <v>0</v>
          </cell>
        </row>
        <row r="341">
          <cell r="D341">
            <v>38600000</v>
          </cell>
          <cell r="E341">
            <v>0</v>
          </cell>
          <cell r="F341">
            <v>0</v>
          </cell>
          <cell r="G341">
            <v>0</v>
          </cell>
          <cell r="H341">
            <v>0</v>
          </cell>
          <cell r="I341">
            <v>0</v>
          </cell>
          <cell r="J341">
            <v>0</v>
          </cell>
          <cell r="K341">
            <v>38600000</v>
          </cell>
          <cell r="L341">
            <v>0</v>
          </cell>
          <cell r="M341">
            <v>0</v>
          </cell>
          <cell r="N341">
            <v>0</v>
          </cell>
          <cell r="O341">
            <v>0</v>
          </cell>
          <cell r="P341">
            <v>0</v>
          </cell>
        </row>
        <row r="342">
          <cell r="D342">
            <v>61775500</v>
          </cell>
          <cell r="E342">
            <v>0</v>
          </cell>
          <cell r="F342">
            <v>0</v>
          </cell>
          <cell r="G342">
            <v>0</v>
          </cell>
          <cell r="H342">
            <v>0</v>
          </cell>
          <cell r="I342">
            <v>0</v>
          </cell>
          <cell r="J342">
            <v>0</v>
          </cell>
          <cell r="K342">
            <v>61775500</v>
          </cell>
          <cell r="L342">
            <v>0</v>
          </cell>
          <cell r="M342">
            <v>0</v>
          </cell>
          <cell r="N342">
            <v>0</v>
          </cell>
          <cell r="O342">
            <v>0</v>
          </cell>
          <cell r="P342">
            <v>0</v>
          </cell>
        </row>
        <row r="343">
          <cell r="D343">
            <v>81740600</v>
          </cell>
          <cell r="E343">
            <v>0</v>
          </cell>
          <cell r="F343">
            <v>0</v>
          </cell>
          <cell r="G343">
            <v>0</v>
          </cell>
          <cell r="H343">
            <v>0</v>
          </cell>
          <cell r="I343">
            <v>0</v>
          </cell>
          <cell r="J343">
            <v>0</v>
          </cell>
          <cell r="K343">
            <v>54649600</v>
          </cell>
          <cell r="L343">
            <v>0</v>
          </cell>
          <cell r="M343">
            <v>0</v>
          </cell>
          <cell r="N343">
            <v>19491000</v>
          </cell>
          <cell r="O343">
            <v>7500000</v>
          </cell>
          <cell r="P343">
            <v>0</v>
          </cell>
        </row>
        <row r="344">
          <cell r="D344">
            <v>1173600</v>
          </cell>
          <cell r="E344">
            <v>0</v>
          </cell>
          <cell r="F344">
            <v>0</v>
          </cell>
          <cell r="G344">
            <v>0</v>
          </cell>
          <cell r="H344">
            <v>0</v>
          </cell>
          <cell r="I344">
            <v>0</v>
          </cell>
          <cell r="J344">
            <v>0</v>
          </cell>
          <cell r="K344">
            <v>924600</v>
          </cell>
          <cell r="L344">
            <v>0</v>
          </cell>
          <cell r="M344">
            <v>0</v>
          </cell>
          <cell r="N344">
            <v>0</v>
          </cell>
          <cell r="O344">
            <v>149000</v>
          </cell>
          <cell r="P344">
            <v>0</v>
          </cell>
        </row>
        <row r="345">
          <cell r="D345">
            <v>1173600</v>
          </cell>
          <cell r="K345">
            <v>924600</v>
          </cell>
          <cell r="L345">
            <v>0</v>
          </cell>
          <cell r="M345">
            <v>0</v>
          </cell>
          <cell r="N345">
            <v>0</v>
          </cell>
          <cell r="O345">
            <v>149000</v>
          </cell>
          <cell r="P345">
            <v>0</v>
          </cell>
        </row>
        <row r="346">
          <cell r="D346">
            <v>193600</v>
          </cell>
          <cell r="K346">
            <v>156600</v>
          </cell>
          <cell r="L346">
            <v>0</v>
          </cell>
          <cell r="M346">
            <v>0</v>
          </cell>
          <cell r="N346">
            <v>0</v>
          </cell>
          <cell r="O346">
            <v>37000</v>
          </cell>
          <cell r="P346">
            <v>0</v>
          </cell>
        </row>
        <row r="347">
          <cell r="D347">
            <v>130000</v>
          </cell>
          <cell r="K347">
            <v>18000</v>
          </cell>
          <cell r="L347">
            <v>0</v>
          </cell>
          <cell r="M347">
            <v>0</v>
          </cell>
          <cell r="N347">
            <v>0</v>
          </cell>
          <cell r="O347">
            <v>112000</v>
          </cell>
          <cell r="P347">
            <v>0</v>
          </cell>
        </row>
        <row r="348">
          <cell r="D348">
            <v>850000</v>
          </cell>
          <cell r="K348">
            <v>750000</v>
          </cell>
          <cell r="L348">
            <v>0</v>
          </cell>
          <cell r="M348">
            <v>0</v>
          </cell>
          <cell r="N348">
            <v>0</v>
          </cell>
          <cell r="O348">
            <v>0</v>
          </cell>
          <cell r="P348">
            <v>0</v>
          </cell>
        </row>
        <row r="349">
          <cell r="D349">
            <v>80567000</v>
          </cell>
          <cell r="E349">
            <v>0</v>
          </cell>
          <cell r="F349">
            <v>0</v>
          </cell>
          <cell r="G349">
            <v>0</v>
          </cell>
          <cell r="H349">
            <v>0</v>
          </cell>
          <cell r="I349">
            <v>0</v>
          </cell>
          <cell r="J349">
            <v>0</v>
          </cell>
          <cell r="K349">
            <v>53725000</v>
          </cell>
          <cell r="L349">
            <v>0</v>
          </cell>
          <cell r="M349">
            <v>0</v>
          </cell>
          <cell r="N349">
            <v>19491000</v>
          </cell>
          <cell r="O349">
            <v>7351000</v>
          </cell>
          <cell r="P349">
            <v>0</v>
          </cell>
        </row>
        <row r="350">
          <cell r="D350">
            <v>73216000</v>
          </cell>
          <cell r="E350">
            <v>0</v>
          </cell>
          <cell r="F350">
            <v>0</v>
          </cell>
          <cell r="G350">
            <v>0</v>
          </cell>
          <cell r="H350">
            <v>0</v>
          </cell>
          <cell r="I350">
            <v>0</v>
          </cell>
          <cell r="J350">
            <v>0</v>
          </cell>
          <cell r="K350">
            <v>53725000</v>
          </cell>
          <cell r="L350">
            <v>0</v>
          </cell>
          <cell r="M350">
            <v>0</v>
          </cell>
          <cell r="N350">
            <v>19491000</v>
          </cell>
          <cell r="O350">
            <v>0</v>
          </cell>
          <cell r="P350">
            <v>0</v>
          </cell>
        </row>
        <row r="351">
          <cell r="D351">
            <v>1525000</v>
          </cell>
          <cell r="E351">
            <v>0</v>
          </cell>
          <cell r="F351">
            <v>0</v>
          </cell>
          <cell r="G351">
            <v>0</v>
          </cell>
          <cell r="H351">
            <v>0</v>
          </cell>
          <cell r="I351">
            <v>0</v>
          </cell>
          <cell r="J351">
            <v>0</v>
          </cell>
          <cell r="K351">
            <v>1525000</v>
          </cell>
          <cell r="L351">
            <v>0</v>
          </cell>
          <cell r="M351">
            <v>0</v>
          </cell>
          <cell r="N351">
            <v>0</v>
          </cell>
          <cell r="O351">
            <v>0</v>
          </cell>
          <cell r="P351">
            <v>0</v>
          </cell>
        </row>
        <row r="352">
          <cell r="D352">
            <v>19491000</v>
          </cell>
          <cell r="E352">
            <v>0</v>
          </cell>
          <cell r="F352">
            <v>0</v>
          </cell>
          <cell r="G352">
            <v>0</v>
          </cell>
          <cell r="H352">
            <v>0</v>
          </cell>
          <cell r="I352">
            <v>0</v>
          </cell>
          <cell r="J352">
            <v>0</v>
          </cell>
          <cell r="K352">
            <v>0</v>
          </cell>
          <cell r="L352">
            <v>0</v>
          </cell>
          <cell r="M352">
            <v>0</v>
          </cell>
          <cell r="N352">
            <v>19491000</v>
          </cell>
          <cell r="O352">
            <v>0</v>
          </cell>
          <cell r="P352">
            <v>0</v>
          </cell>
        </row>
        <row r="353">
          <cell r="D353">
            <v>52200000</v>
          </cell>
          <cell r="E353">
            <v>0</v>
          </cell>
          <cell r="F353">
            <v>0</v>
          </cell>
          <cell r="G353">
            <v>0</v>
          </cell>
          <cell r="H353">
            <v>0</v>
          </cell>
          <cell r="I353">
            <v>0</v>
          </cell>
          <cell r="J353">
            <v>0</v>
          </cell>
          <cell r="K353">
            <v>52200000</v>
          </cell>
          <cell r="L353">
            <v>0</v>
          </cell>
          <cell r="M353">
            <v>0</v>
          </cell>
          <cell r="N353">
            <v>0</v>
          </cell>
          <cell r="O353">
            <v>0</v>
          </cell>
          <cell r="P353">
            <v>0</v>
          </cell>
        </row>
        <row r="354">
          <cell r="D354">
            <v>7351000</v>
          </cell>
          <cell r="E354">
            <v>0</v>
          </cell>
          <cell r="F354">
            <v>0</v>
          </cell>
          <cell r="G354">
            <v>0</v>
          </cell>
          <cell r="H354">
            <v>0</v>
          </cell>
          <cell r="I354">
            <v>0</v>
          </cell>
          <cell r="J354">
            <v>0</v>
          </cell>
          <cell r="K354">
            <v>0</v>
          </cell>
          <cell r="L354">
            <v>0</v>
          </cell>
          <cell r="M354">
            <v>0</v>
          </cell>
          <cell r="N354">
            <v>0</v>
          </cell>
          <cell r="O354">
            <v>7351000</v>
          </cell>
          <cell r="P354">
            <v>0</v>
          </cell>
        </row>
        <row r="355">
          <cell r="D355">
            <v>1575000</v>
          </cell>
          <cell r="E355">
            <v>0</v>
          </cell>
          <cell r="F355">
            <v>0</v>
          </cell>
          <cell r="G355">
            <v>0</v>
          </cell>
          <cell r="H355">
            <v>0</v>
          </cell>
          <cell r="I355">
            <v>0</v>
          </cell>
          <cell r="J355">
            <v>0</v>
          </cell>
          <cell r="K355">
            <v>0</v>
          </cell>
          <cell r="L355">
            <v>0</v>
          </cell>
          <cell r="M355">
            <v>0</v>
          </cell>
          <cell r="N355">
            <v>0</v>
          </cell>
          <cell r="O355">
            <v>1575000</v>
          </cell>
          <cell r="P355">
            <v>0</v>
          </cell>
        </row>
        <row r="356">
          <cell r="D356">
            <v>5776000</v>
          </cell>
          <cell r="E356">
            <v>0</v>
          </cell>
          <cell r="F356">
            <v>0</v>
          </cell>
          <cell r="G356">
            <v>0</v>
          </cell>
          <cell r="H356">
            <v>0</v>
          </cell>
          <cell r="I356">
            <v>0</v>
          </cell>
          <cell r="J356">
            <v>0</v>
          </cell>
          <cell r="K356">
            <v>0</v>
          </cell>
          <cell r="L356">
            <v>0</v>
          </cell>
          <cell r="M356">
            <v>0</v>
          </cell>
          <cell r="N356">
            <v>0</v>
          </cell>
          <cell r="O356">
            <v>5776000</v>
          </cell>
          <cell r="P356">
            <v>0</v>
          </cell>
        </row>
        <row r="362">
          <cell r="D362">
            <v>128332500</v>
          </cell>
          <cell r="E362">
            <v>0</v>
          </cell>
          <cell r="F362">
            <v>0</v>
          </cell>
          <cell r="G362">
            <v>0</v>
          </cell>
          <cell r="H362">
            <v>0</v>
          </cell>
          <cell r="I362">
            <v>0</v>
          </cell>
          <cell r="J362">
            <v>0</v>
          </cell>
          <cell r="K362">
            <v>0</v>
          </cell>
          <cell r="L362">
            <v>0</v>
          </cell>
          <cell r="M362">
            <v>0</v>
          </cell>
          <cell r="N362">
            <v>95707000</v>
          </cell>
          <cell r="O362">
            <v>0</v>
          </cell>
          <cell r="P362">
            <v>1590000</v>
          </cell>
        </row>
        <row r="363">
          <cell r="D363">
            <v>968000</v>
          </cell>
          <cell r="E363">
            <v>0</v>
          </cell>
          <cell r="F363">
            <v>0</v>
          </cell>
          <cell r="G363">
            <v>0</v>
          </cell>
          <cell r="H363">
            <v>0</v>
          </cell>
          <cell r="I363">
            <v>0</v>
          </cell>
          <cell r="J363">
            <v>0</v>
          </cell>
          <cell r="K363">
            <v>0</v>
          </cell>
          <cell r="L363">
            <v>0</v>
          </cell>
          <cell r="M363">
            <v>0</v>
          </cell>
          <cell r="N363">
            <v>968000</v>
          </cell>
          <cell r="O363">
            <v>0</v>
          </cell>
          <cell r="P363">
            <v>0</v>
          </cell>
        </row>
        <row r="364">
          <cell r="D364">
            <v>968000</v>
          </cell>
          <cell r="E364">
            <v>0</v>
          </cell>
          <cell r="F364">
            <v>0</v>
          </cell>
          <cell r="G364">
            <v>0</v>
          </cell>
          <cell r="H364">
            <v>0</v>
          </cell>
          <cell r="I364">
            <v>0</v>
          </cell>
          <cell r="J364">
            <v>0</v>
          </cell>
          <cell r="K364">
            <v>0</v>
          </cell>
          <cell r="L364">
            <v>0</v>
          </cell>
          <cell r="M364">
            <v>0</v>
          </cell>
          <cell r="N364">
            <v>968000</v>
          </cell>
          <cell r="O364">
            <v>0</v>
          </cell>
          <cell r="P364">
            <v>0</v>
          </cell>
        </row>
        <row r="365">
          <cell r="D365">
            <v>100000</v>
          </cell>
          <cell r="E365">
            <v>0</v>
          </cell>
          <cell r="F365">
            <v>0</v>
          </cell>
          <cell r="G365">
            <v>0</v>
          </cell>
          <cell r="H365">
            <v>0</v>
          </cell>
          <cell r="I365">
            <v>0</v>
          </cell>
          <cell r="J365">
            <v>0</v>
          </cell>
          <cell r="K365">
            <v>0</v>
          </cell>
          <cell r="L365">
            <v>0</v>
          </cell>
          <cell r="M365">
            <v>0</v>
          </cell>
          <cell r="N365">
            <v>100000</v>
          </cell>
          <cell r="O365">
            <v>0</v>
          </cell>
          <cell r="P365">
            <v>0</v>
          </cell>
        </row>
        <row r="366">
          <cell r="D366">
            <v>18000</v>
          </cell>
          <cell r="E366">
            <v>0</v>
          </cell>
          <cell r="F366">
            <v>0</v>
          </cell>
          <cell r="G366">
            <v>0</v>
          </cell>
          <cell r="H366">
            <v>0</v>
          </cell>
          <cell r="I366">
            <v>0</v>
          </cell>
          <cell r="J366">
            <v>0</v>
          </cell>
          <cell r="K366">
            <v>0</v>
          </cell>
          <cell r="L366">
            <v>0</v>
          </cell>
          <cell r="M366">
            <v>0</v>
          </cell>
          <cell r="N366">
            <v>18000</v>
          </cell>
          <cell r="O366">
            <v>0</v>
          </cell>
          <cell r="P366">
            <v>0</v>
          </cell>
        </row>
        <row r="367">
          <cell r="D367">
            <v>850000</v>
          </cell>
          <cell r="E367">
            <v>0</v>
          </cell>
          <cell r="F367">
            <v>0</v>
          </cell>
          <cell r="G367">
            <v>0</v>
          </cell>
          <cell r="H367">
            <v>0</v>
          </cell>
          <cell r="I367">
            <v>0</v>
          </cell>
          <cell r="J367">
            <v>0</v>
          </cell>
          <cell r="K367">
            <v>0</v>
          </cell>
          <cell r="L367">
            <v>0</v>
          </cell>
          <cell r="M367">
            <v>0</v>
          </cell>
          <cell r="N367">
            <v>850000</v>
          </cell>
          <cell r="O367">
            <v>0</v>
          </cell>
          <cell r="P367">
            <v>0</v>
          </cell>
        </row>
        <row r="368">
          <cell r="D368">
            <v>127364500</v>
          </cell>
          <cell r="E368">
            <v>0</v>
          </cell>
          <cell r="F368">
            <v>0</v>
          </cell>
          <cell r="G368">
            <v>0</v>
          </cell>
          <cell r="H368">
            <v>0</v>
          </cell>
          <cell r="I368">
            <v>0</v>
          </cell>
          <cell r="J368">
            <v>0</v>
          </cell>
          <cell r="K368">
            <v>0</v>
          </cell>
          <cell r="L368">
            <v>0</v>
          </cell>
          <cell r="M368">
            <v>0</v>
          </cell>
          <cell r="N368">
            <v>94739000</v>
          </cell>
          <cell r="O368">
            <v>0</v>
          </cell>
          <cell r="P368">
            <v>1590000</v>
          </cell>
        </row>
        <row r="369">
          <cell r="D369">
            <v>127364500</v>
          </cell>
          <cell r="E369">
            <v>0</v>
          </cell>
          <cell r="F369">
            <v>0</v>
          </cell>
          <cell r="G369">
            <v>0</v>
          </cell>
          <cell r="H369">
            <v>0</v>
          </cell>
          <cell r="I369">
            <v>0</v>
          </cell>
          <cell r="J369">
            <v>0</v>
          </cell>
          <cell r="K369">
            <v>0</v>
          </cell>
          <cell r="L369">
            <v>0</v>
          </cell>
          <cell r="M369">
            <v>0</v>
          </cell>
          <cell r="N369">
            <v>94739000</v>
          </cell>
          <cell r="O369">
            <v>0</v>
          </cell>
          <cell r="P369">
            <v>1590000</v>
          </cell>
        </row>
        <row r="370">
          <cell r="D370">
            <v>1425000</v>
          </cell>
          <cell r="E370">
            <v>0</v>
          </cell>
          <cell r="F370">
            <v>0</v>
          </cell>
          <cell r="G370">
            <v>0</v>
          </cell>
          <cell r="H370">
            <v>0</v>
          </cell>
          <cell r="I370">
            <v>0</v>
          </cell>
          <cell r="J370">
            <v>0</v>
          </cell>
          <cell r="K370">
            <v>0</v>
          </cell>
          <cell r="L370">
            <v>0</v>
          </cell>
          <cell r="M370">
            <v>0</v>
          </cell>
          <cell r="N370">
            <v>1425000</v>
          </cell>
          <cell r="O370">
            <v>0</v>
          </cell>
          <cell r="P370">
            <v>0</v>
          </cell>
        </row>
        <row r="371">
          <cell r="D371">
            <v>30216000</v>
          </cell>
          <cell r="E371">
            <v>0</v>
          </cell>
          <cell r="F371">
            <v>0</v>
          </cell>
          <cell r="G371">
            <v>0</v>
          </cell>
          <cell r="H371">
            <v>0</v>
          </cell>
          <cell r="I371">
            <v>0</v>
          </cell>
          <cell r="J371">
            <v>0</v>
          </cell>
          <cell r="K371">
            <v>0</v>
          </cell>
          <cell r="L371">
            <v>0</v>
          </cell>
          <cell r="M371">
            <v>0</v>
          </cell>
          <cell r="N371">
            <v>30216000</v>
          </cell>
          <cell r="O371">
            <v>0</v>
          </cell>
          <cell r="P371">
            <v>0</v>
          </cell>
        </row>
        <row r="372">
          <cell r="D372">
            <v>94298500</v>
          </cell>
          <cell r="E372">
            <v>0</v>
          </cell>
          <cell r="F372">
            <v>0</v>
          </cell>
          <cell r="G372">
            <v>0</v>
          </cell>
          <cell r="H372">
            <v>0</v>
          </cell>
          <cell r="I372">
            <v>0</v>
          </cell>
          <cell r="J372">
            <v>0</v>
          </cell>
          <cell r="K372">
            <v>0</v>
          </cell>
          <cell r="L372">
            <v>0</v>
          </cell>
          <cell r="M372">
            <v>0</v>
          </cell>
          <cell r="N372">
            <v>61673000</v>
          </cell>
          <cell r="O372">
            <v>0</v>
          </cell>
          <cell r="P372">
            <v>1590000</v>
          </cell>
        </row>
        <row r="374">
          <cell r="D374">
            <v>235894650</v>
          </cell>
          <cell r="E374">
            <v>0</v>
          </cell>
          <cell r="F374">
            <v>0</v>
          </cell>
          <cell r="G374">
            <v>0</v>
          </cell>
          <cell r="H374">
            <v>0</v>
          </cell>
          <cell r="I374">
            <v>0</v>
          </cell>
          <cell r="J374">
            <v>0</v>
          </cell>
          <cell r="K374">
            <v>165511650</v>
          </cell>
          <cell r="L374">
            <v>0</v>
          </cell>
          <cell r="M374">
            <v>0</v>
          </cell>
          <cell r="N374">
            <v>53817000</v>
          </cell>
          <cell r="O374">
            <v>7500000</v>
          </cell>
          <cell r="P374">
            <v>8750000</v>
          </cell>
        </row>
        <row r="375">
          <cell r="D375">
            <v>8750000</v>
          </cell>
          <cell r="E375">
            <v>0</v>
          </cell>
          <cell r="F375">
            <v>0</v>
          </cell>
          <cell r="G375">
            <v>0</v>
          </cell>
          <cell r="H375">
            <v>0</v>
          </cell>
          <cell r="I375">
            <v>0</v>
          </cell>
          <cell r="J375">
            <v>0</v>
          </cell>
          <cell r="K375">
            <v>0</v>
          </cell>
          <cell r="L375">
            <v>0</v>
          </cell>
          <cell r="M375">
            <v>0</v>
          </cell>
          <cell r="N375">
            <v>0</v>
          </cell>
          <cell r="O375">
            <v>0</v>
          </cell>
          <cell r="P375">
            <v>8750000</v>
          </cell>
        </row>
        <row r="376">
          <cell r="D376">
            <v>8750000</v>
          </cell>
          <cell r="E376">
            <v>0</v>
          </cell>
          <cell r="F376">
            <v>0</v>
          </cell>
          <cell r="G376">
            <v>0</v>
          </cell>
          <cell r="H376">
            <v>0</v>
          </cell>
          <cell r="I376">
            <v>0</v>
          </cell>
          <cell r="J376">
            <v>0</v>
          </cell>
          <cell r="K376">
            <v>0</v>
          </cell>
          <cell r="L376">
            <v>0</v>
          </cell>
          <cell r="M376">
            <v>0</v>
          </cell>
          <cell r="N376">
            <v>0</v>
          </cell>
          <cell r="O376">
            <v>0</v>
          </cell>
          <cell r="P376">
            <v>8750000</v>
          </cell>
        </row>
        <row r="377">
          <cell r="D377">
            <v>8750000</v>
          </cell>
          <cell r="E377">
            <v>0</v>
          </cell>
          <cell r="F377">
            <v>0</v>
          </cell>
          <cell r="G377">
            <v>0</v>
          </cell>
          <cell r="H377">
            <v>0</v>
          </cell>
          <cell r="I377">
            <v>0</v>
          </cell>
          <cell r="J377">
            <v>0</v>
          </cell>
          <cell r="K377">
            <v>0</v>
          </cell>
          <cell r="L377">
            <v>0</v>
          </cell>
          <cell r="M377">
            <v>0</v>
          </cell>
          <cell r="N377">
            <v>0</v>
          </cell>
          <cell r="O377">
            <v>0</v>
          </cell>
          <cell r="P377">
            <v>8750000</v>
          </cell>
        </row>
        <row r="378">
          <cell r="D378">
            <v>8750000</v>
          </cell>
          <cell r="E378">
            <v>0</v>
          </cell>
          <cell r="F378">
            <v>0</v>
          </cell>
          <cell r="G378">
            <v>0</v>
          </cell>
          <cell r="H378">
            <v>0</v>
          </cell>
          <cell r="I378">
            <v>0</v>
          </cell>
          <cell r="J378">
            <v>0</v>
          </cell>
          <cell r="K378">
            <v>0</v>
          </cell>
          <cell r="L378">
            <v>0</v>
          </cell>
          <cell r="M378">
            <v>0</v>
          </cell>
          <cell r="N378">
            <v>0</v>
          </cell>
          <cell r="O378">
            <v>0</v>
          </cell>
          <cell r="P378">
            <v>8750000</v>
          </cell>
        </row>
        <row r="379">
          <cell r="D379">
            <v>0</v>
          </cell>
          <cell r="E379">
            <v>0</v>
          </cell>
          <cell r="F379">
            <v>0</v>
          </cell>
          <cell r="G379">
            <v>0</v>
          </cell>
          <cell r="H379">
            <v>0</v>
          </cell>
          <cell r="I379">
            <v>0</v>
          </cell>
          <cell r="J379">
            <v>0</v>
          </cell>
          <cell r="K379">
            <v>0</v>
          </cell>
          <cell r="L379">
            <v>0</v>
          </cell>
          <cell r="M379">
            <v>0</v>
          </cell>
          <cell r="N379">
            <v>0</v>
          </cell>
          <cell r="O379">
            <v>0</v>
          </cell>
          <cell r="P379">
            <v>0</v>
          </cell>
        </row>
        <row r="380">
          <cell r="D380">
            <v>0</v>
          </cell>
          <cell r="E380">
            <v>0</v>
          </cell>
          <cell r="F380">
            <v>0</v>
          </cell>
          <cell r="G380">
            <v>0</v>
          </cell>
          <cell r="H380">
            <v>0</v>
          </cell>
          <cell r="I380">
            <v>0</v>
          </cell>
          <cell r="J380">
            <v>0</v>
          </cell>
          <cell r="K380">
            <v>0</v>
          </cell>
          <cell r="L380">
            <v>0</v>
          </cell>
          <cell r="M380">
            <v>0</v>
          </cell>
          <cell r="N380">
            <v>0</v>
          </cell>
          <cell r="O380">
            <v>0</v>
          </cell>
          <cell r="P380">
            <v>0</v>
          </cell>
        </row>
        <row r="381">
          <cell r="D381">
            <v>0</v>
          </cell>
          <cell r="E381">
            <v>0</v>
          </cell>
          <cell r="F381">
            <v>0</v>
          </cell>
          <cell r="G381">
            <v>0</v>
          </cell>
          <cell r="H381">
            <v>0</v>
          </cell>
          <cell r="I381">
            <v>0</v>
          </cell>
          <cell r="J381">
            <v>0</v>
          </cell>
          <cell r="K381">
            <v>0</v>
          </cell>
          <cell r="L381">
            <v>0</v>
          </cell>
          <cell r="M381">
            <v>0</v>
          </cell>
          <cell r="N381">
            <v>0</v>
          </cell>
          <cell r="O381">
            <v>0</v>
          </cell>
          <cell r="P381">
            <v>0</v>
          </cell>
        </row>
        <row r="382">
          <cell r="D382">
            <v>0</v>
          </cell>
          <cell r="E382">
            <v>0</v>
          </cell>
          <cell r="F382">
            <v>0</v>
          </cell>
          <cell r="G382">
            <v>0</v>
          </cell>
          <cell r="H382">
            <v>0</v>
          </cell>
          <cell r="I382">
            <v>0</v>
          </cell>
          <cell r="J382">
            <v>0</v>
          </cell>
          <cell r="K382">
            <v>0</v>
          </cell>
          <cell r="L382">
            <v>0</v>
          </cell>
          <cell r="M382">
            <v>0</v>
          </cell>
          <cell r="N382">
            <v>0</v>
          </cell>
          <cell r="O382">
            <v>0</v>
          </cell>
          <cell r="P382">
            <v>0</v>
          </cell>
        </row>
        <row r="383">
          <cell r="D383">
            <v>0</v>
          </cell>
          <cell r="E383">
            <v>0</v>
          </cell>
          <cell r="F383">
            <v>0</v>
          </cell>
          <cell r="G383">
            <v>0</v>
          </cell>
          <cell r="H383">
            <v>0</v>
          </cell>
          <cell r="I383">
            <v>0</v>
          </cell>
          <cell r="J383">
            <v>0</v>
          </cell>
          <cell r="K383">
            <v>0</v>
          </cell>
          <cell r="L383">
            <v>0</v>
          </cell>
          <cell r="M383">
            <v>0</v>
          </cell>
          <cell r="N383">
            <v>0</v>
          </cell>
          <cell r="O383">
            <v>0</v>
          </cell>
          <cell r="P383">
            <v>0</v>
          </cell>
        </row>
        <row r="384">
          <cell r="D384">
            <v>0</v>
          </cell>
          <cell r="E384">
            <v>0</v>
          </cell>
          <cell r="F384">
            <v>0</v>
          </cell>
          <cell r="G384">
            <v>0</v>
          </cell>
          <cell r="H384">
            <v>0</v>
          </cell>
          <cell r="I384">
            <v>0</v>
          </cell>
          <cell r="J384">
            <v>0</v>
          </cell>
          <cell r="K384">
            <v>0</v>
          </cell>
          <cell r="L384">
            <v>0</v>
          </cell>
          <cell r="M384">
            <v>0</v>
          </cell>
          <cell r="N384">
            <v>0</v>
          </cell>
          <cell r="O384">
            <v>0</v>
          </cell>
          <cell r="P384">
            <v>0</v>
          </cell>
        </row>
        <row r="385">
          <cell r="D385">
            <v>0</v>
          </cell>
          <cell r="E385">
            <v>0</v>
          </cell>
          <cell r="F385">
            <v>0</v>
          </cell>
          <cell r="G385">
            <v>0</v>
          </cell>
          <cell r="H385">
            <v>0</v>
          </cell>
          <cell r="I385">
            <v>0</v>
          </cell>
          <cell r="J385">
            <v>0</v>
          </cell>
          <cell r="K385">
            <v>0</v>
          </cell>
          <cell r="L385">
            <v>0</v>
          </cell>
          <cell r="M385">
            <v>0</v>
          </cell>
          <cell r="N385">
            <v>0</v>
          </cell>
          <cell r="O385">
            <v>0</v>
          </cell>
          <cell r="P385">
            <v>0</v>
          </cell>
        </row>
        <row r="386">
          <cell r="D386">
            <v>0</v>
          </cell>
          <cell r="E386">
            <v>0</v>
          </cell>
          <cell r="F386">
            <v>0</v>
          </cell>
          <cell r="G386">
            <v>0</v>
          </cell>
          <cell r="H386">
            <v>0</v>
          </cell>
          <cell r="I386">
            <v>0</v>
          </cell>
          <cell r="J386">
            <v>0</v>
          </cell>
          <cell r="K386">
            <v>0</v>
          </cell>
          <cell r="L386">
            <v>0</v>
          </cell>
          <cell r="M386">
            <v>0</v>
          </cell>
          <cell r="N386">
            <v>0</v>
          </cell>
          <cell r="O386">
            <v>0</v>
          </cell>
          <cell r="P386">
            <v>0</v>
          </cell>
        </row>
        <row r="387">
          <cell r="D387">
            <v>0</v>
          </cell>
          <cell r="E387">
            <v>0</v>
          </cell>
          <cell r="F387">
            <v>0</v>
          </cell>
          <cell r="G387">
            <v>0</v>
          </cell>
          <cell r="H387">
            <v>0</v>
          </cell>
          <cell r="I387">
            <v>0</v>
          </cell>
          <cell r="J387">
            <v>0</v>
          </cell>
          <cell r="K387">
            <v>0</v>
          </cell>
          <cell r="L387">
            <v>0</v>
          </cell>
          <cell r="M387">
            <v>0</v>
          </cell>
          <cell r="N387">
            <v>0</v>
          </cell>
          <cell r="O387">
            <v>0</v>
          </cell>
          <cell r="P387">
            <v>0</v>
          </cell>
        </row>
        <row r="388">
          <cell r="D388">
            <v>0</v>
          </cell>
          <cell r="E388">
            <v>0</v>
          </cell>
          <cell r="F388">
            <v>0</v>
          </cell>
          <cell r="G388">
            <v>0</v>
          </cell>
          <cell r="H388">
            <v>0</v>
          </cell>
          <cell r="I388">
            <v>0</v>
          </cell>
          <cell r="J388">
            <v>0</v>
          </cell>
          <cell r="K388">
            <v>0</v>
          </cell>
          <cell r="L388">
            <v>0</v>
          </cell>
          <cell r="M388">
            <v>0</v>
          </cell>
          <cell r="N388">
            <v>0</v>
          </cell>
          <cell r="O388">
            <v>0</v>
          </cell>
          <cell r="P388">
            <v>0</v>
          </cell>
        </row>
        <row r="389">
          <cell r="D389">
            <v>0</v>
          </cell>
          <cell r="E389">
            <v>0</v>
          </cell>
          <cell r="F389">
            <v>0</v>
          </cell>
          <cell r="G389">
            <v>0</v>
          </cell>
          <cell r="H389">
            <v>0</v>
          </cell>
          <cell r="I389">
            <v>0</v>
          </cell>
          <cell r="J389">
            <v>0</v>
          </cell>
          <cell r="K389">
            <v>0</v>
          </cell>
          <cell r="L389">
            <v>0</v>
          </cell>
          <cell r="M389">
            <v>0</v>
          </cell>
          <cell r="N389">
            <v>0</v>
          </cell>
          <cell r="O389">
            <v>0</v>
          </cell>
          <cell r="P389">
            <v>0</v>
          </cell>
        </row>
        <row r="390">
          <cell r="D390">
            <v>0</v>
          </cell>
          <cell r="E390">
            <v>0</v>
          </cell>
          <cell r="F390">
            <v>0</v>
          </cell>
          <cell r="G390">
            <v>0</v>
          </cell>
          <cell r="H390">
            <v>0</v>
          </cell>
          <cell r="I390">
            <v>0</v>
          </cell>
          <cell r="J390">
            <v>0</v>
          </cell>
          <cell r="K390">
            <v>0</v>
          </cell>
          <cell r="L390">
            <v>0</v>
          </cell>
          <cell r="M390">
            <v>0</v>
          </cell>
          <cell r="N390">
            <v>0</v>
          </cell>
          <cell r="O390">
            <v>0</v>
          </cell>
          <cell r="P390">
            <v>0</v>
          </cell>
        </row>
        <row r="391">
          <cell r="D391">
            <v>227144650</v>
          </cell>
          <cell r="E391">
            <v>0</v>
          </cell>
          <cell r="F391">
            <v>0</v>
          </cell>
          <cell r="G391">
            <v>0</v>
          </cell>
          <cell r="H391">
            <v>0</v>
          </cell>
          <cell r="I391">
            <v>0</v>
          </cell>
          <cell r="J391">
            <v>0</v>
          </cell>
          <cell r="K391">
            <v>165511650</v>
          </cell>
          <cell r="L391">
            <v>0</v>
          </cell>
          <cell r="M391">
            <v>0</v>
          </cell>
          <cell r="N391">
            <v>53817000</v>
          </cell>
          <cell r="O391">
            <v>7500000</v>
          </cell>
          <cell r="P391">
            <v>0</v>
          </cell>
        </row>
        <row r="392">
          <cell r="D392">
            <v>878000</v>
          </cell>
          <cell r="E392">
            <v>0</v>
          </cell>
          <cell r="F392">
            <v>0</v>
          </cell>
          <cell r="G392">
            <v>0</v>
          </cell>
          <cell r="H392">
            <v>0</v>
          </cell>
          <cell r="I392">
            <v>0</v>
          </cell>
          <cell r="J392">
            <v>0</v>
          </cell>
          <cell r="K392">
            <v>728000</v>
          </cell>
          <cell r="L392">
            <v>0</v>
          </cell>
          <cell r="M392">
            <v>0</v>
          </cell>
          <cell r="N392">
            <v>0</v>
          </cell>
          <cell r="O392">
            <v>150000</v>
          </cell>
          <cell r="P392">
            <v>0</v>
          </cell>
        </row>
        <row r="393">
          <cell r="D393">
            <v>878000</v>
          </cell>
          <cell r="E393">
            <v>0</v>
          </cell>
          <cell r="F393">
            <v>0</v>
          </cell>
          <cell r="G393">
            <v>0</v>
          </cell>
          <cell r="H393">
            <v>0</v>
          </cell>
          <cell r="I393">
            <v>0</v>
          </cell>
          <cell r="J393">
            <v>0</v>
          </cell>
          <cell r="K393">
            <v>728000</v>
          </cell>
          <cell r="L393">
            <v>0</v>
          </cell>
          <cell r="M393">
            <v>0</v>
          </cell>
          <cell r="N393">
            <v>0</v>
          </cell>
          <cell r="O393">
            <v>150000</v>
          </cell>
          <cell r="P393">
            <v>0</v>
          </cell>
        </row>
        <row r="394">
          <cell r="D394">
            <v>204000</v>
          </cell>
          <cell r="E394">
            <v>0</v>
          </cell>
          <cell r="F394">
            <v>0</v>
          </cell>
          <cell r="G394">
            <v>0</v>
          </cell>
          <cell r="H394">
            <v>0</v>
          </cell>
          <cell r="I394">
            <v>0</v>
          </cell>
          <cell r="J394">
            <v>0</v>
          </cell>
          <cell r="K394">
            <v>54000</v>
          </cell>
          <cell r="L394">
            <v>0</v>
          </cell>
          <cell r="M394">
            <v>0</v>
          </cell>
          <cell r="N394">
            <v>0</v>
          </cell>
          <cell r="O394">
            <v>150000</v>
          </cell>
          <cell r="P394">
            <v>0</v>
          </cell>
        </row>
        <row r="395">
          <cell r="D395">
            <v>24000</v>
          </cell>
          <cell r="E395">
            <v>0</v>
          </cell>
          <cell r="F395">
            <v>0</v>
          </cell>
          <cell r="G395">
            <v>0</v>
          </cell>
          <cell r="H395">
            <v>0</v>
          </cell>
          <cell r="I395">
            <v>0</v>
          </cell>
          <cell r="J395">
            <v>0</v>
          </cell>
          <cell r="K395">
            <v>24000</v>
          </cell>
          <cell r="L395">
            <v>0</v>
          </cell>
          <cell r="M395">
            <v>0</v>
          </cell>
          <cell r="N395">
            <v>0</v>
          </cell>
          <cell r="O395">
            <v>0</v>
          </cell>
          <cell r="P395">
            <v>0</v>
          </cell>
        </row>
        <row r="396">
          <cell r="D396">
            <v>650000</v>
          </cell>
          <cell r="E396">
            <v>0</v>
          </cell>
          <cell r="F396">
            <v>0</v>
          </cell>
          <cell r="G396">
            <v>0</v>
          </cell>
          <cell r="H396">
            <v>0</v>
          </cell>
          <cell r="I396">
            <v>0</v>
          </cell>
          <cell r="J396">
            <v>0</v>
          </cell>
          <cell r="K396">
            <v>650000</v>
          </cell>
          <cell r="L396">
            <v>0</v>
          </cell>
          <cell r="M396">
            <v>0</v>
          </cell>
          <cell r="N396">
            <v>0</v>
          </cell>
          <cell r="O396">
            <v>0</v>
          </cell>
          <cell r="P396">
            <v>0</v>
          </cell>
        </row>
        <row r="397">
          <cell r="D397">
            <v>226266650</v>
          </cell>
          <cell r="E397">
            <v>0</v>
          </cell>
          <cell r="F397">
            <v>0</v>
          </cell>
          <cell r="G397">
            <v>0</v>
          </cell>
          <cell r="H397">
            <v>0</v>
          </cell>
          <cell r="I397">
            <v>0</v>
          </cell>
          <cell r="J397">
            <v>0</v>
          </cell>
          <cell r="K397">
            <v>164783650</v>
          </cell>
          <cell r="L397">
            <v>0</v>
          </cell>
          <cell r="M397">
            <v>0</v>
          </cell>
          <cell r="N397">
            <v>53817000</v>
          </cell>
          <cell r="O397">
            <v>7350000</v>
          </cell>
          <cell r="P397">
            <v>0</v>
          </cell>
        </row>
        <row r="398">
          <cell r="D398">
            <v>218916650</v>
          </cell>
          <cell r="E398">
            <v>0</v>
          </cell>
          <cell r="F398">
            <v>0</v>
          </cell>
          <cell r="G398">
            <v>0</v>
          </cell>
          <cell r="H398">
            <v>0</v>
          </cell>
          <cell r="I398">
            <v>0</v>
          </cell>
          <cell r="J398">
            <v>0</v>
          </cell>
          <cell r="K398">
            <v>164783650</v>
          </cell>
          <cell r="L398">
            <v>0</v>
          </cell>
          <cell r="M398">
            <v>0</v>
          </cell>
          <cell r="N398">
            <v>53817000</v>
          </cell>
          <cell r="O398">
            <v>0</v>
          </cell>
          <cell r="P398">
            <v>0</v>
          </cell>
        </row>
        <row r="399">
          <cell r="D399">
            <v>1525000</v>
          </cell>
          <cell r="E399">
            <v>0</v>
          </cell>
          <cell r="F399">
            <v>0</v>
          </cell>
          <cell r="G399">
            <v>0</v>
          </cell>
          <cell r="H399">
            <v>0</v>
          </cell>
          <cell r="I399">
            <v>0</v>
          </cell>
          <cell r="J399">
            <v>0</v>
          </cell>
          <cell r="K399">
            <v>1525000</v>
          </cell>
          <cell r="L399">
            <v>0</v>
          </cell>
          <cell r="M399">
            <v>0</v>
          </cell>
          <cell r="N399">
            <v>0</v>
          </cell>
          <cell r="O399">
            <v>0</v>
          </cell>
          <cell r="P399">
            <v>0</v>
          </cell>
        </row>
        <row r="400">
          <cell r="D400">
            <v>53817000</v>
          </cell>
          <cell r="E400">
            <v>0</v>
          </cell>
          <cell r="F400">
            <v>0</v>
          </cell>
          <cell r="G400">
            <v>0</v>
          </cell>
          <cell r="H400">
            <v>0</v>
          </cell>
          <cell r="I400">
            <v>0</v>
          </cell>
          <cell r="J400">
            <v>0</v>
          </cell>
          <cell r="K400">
            <v>0</v>
          </cell>
          <cell r="L400">
            <v>0</v>
          </cell>
          <cell r="M400">
            <v>0</v>
          </cell>
          <cell r="N400">
            <v>53817000</v>
          </cell>
          <cell r="O400">
            <v>0</v>
          </cell>
          <cell r="P400">
            <v>0</v>
          </cell>
        </row>
        <row r="401">
          <cell r="D401">
            <v>163574650</v>
          </cell>
          <cell r="E401">
            <v>0</v>
          </cell>
          <cell r="F401">
            <v>0</v>
          </cell>
          <cell r="G401">
            <v>0</v>
          </cell>
          <cell r="H401">
            <v>0</v>
          </cell>
          <cell r="I401">
            <v>0</v>
          </cell>
          <cell r="J401">
            <v>0</v>
          </cell>
          <cell r="K401">
            <v>163258650</v>
          </cell>
          <cell r="L401">
            <v>0</v>
          </cell>
          <cell r="M401">
            <v>0</v>
          </cell>
          <cell r="N401">
            <v>0</v>
          </cell>
          <cell r="O401">
            <v>0</v>
          </cell>
          <cell r="P401">
            <v>0</v>
          </cell>
        </row>
        <row r="402">
          <cell r="D402">
            <v>7350000</v>
          </cell>
          <cell r="E402">
            <v>0</v>
          </cell>
          <cell r="F402">
            <v>0</v>
          </cell>
          <cell r="G402">
            <v>0</v>
          </cell>
          <cell r="H402">
            <v>0</v>
          </cell>
          <cell r="I402">
            <v>0</v>
          </cell>
          <cell r="J402">
            <v>0</v>
          </cell>
          <cell r="K402">
            <v>0</v>
          </cell>
          <cell r="L402">
            <v>0</v>
          </cell>
          <cell r="M402">
            <v>0</v>
          </cell>
          <cell r="N402">
            <v>0</v>
          </cell>
          <cell r="O402">
            <v>7350000</v>
          </cell>
          <cell r="P402">
            <v>0</v>
          </cell>
        </row>
        <row r="403">
          <cell r="D403">
            <v>7350000</v>
          </cell>
          <cell r="E403">
            <v>0</v>
          </cell>
          <cell r="F403">
            <v>0</v>
          </cell>
          <cell r="G403">
            <v>0</v>
          </cell>
          <cell r="H403">
            <v>0</v>
          </cell>
          <cell r="I403">
            <v>0</v>
          </cell>
          <cell r="J403">
            <v>0</v>
          </cell>
          <cell r="K403">
            <v>0</v>
          </cell>
          <cell r="L403">
            <v>0</v>
          </cell>
          <cell r="M403">
            <v>0</v>
          </cell>
          <cell r="N403">
            <v>0</v>
          </cell>
          <cell r="O403">
            <v>7350000</v>
          </cell>
          <cell r="P403">
            <v>0</v>
          </cell>
        </row>
        <row r="404">
          <cell r="D404">
            <v>16832589</v>
          </cell>
          <cell r="E404">
            <v>0</v>
          </cell>
          <cell r="F404">
            <v>0</v>
          </cell>
          <cell r="G404">
            <v>0</v>
          </cell>
          <cell r="H404">
            <v>0</v>
          </cell>
          <cell r="I404">
            <v>0</v>
          </cell>
          <cell r="J404">
            <v>0</v>
          </cell>
          <cell r="K404">
            <v>0</v>
          </cell>
          <cell r="L404">
            <v>0</v>
          </cell>
          <cell r="M404">
            <v>0</v>
          </cell>
          <cell r="N404">
            <v>0</v>
          </cell>
          <cell r="O404">
            <v>0</v>
          </cell>
          <cell r="P404">
            <v>5563900</v>
          </cell>
        </row>
        <row r="405">
          <cell r="D405">
            <v>5563900</v>
          </cell>
          <cell r="E405">
            <v>0</v>
          </cell>
          <cell r="F405">
            <v>0</v>
          </cell>
          <cell r="G405">
            <v>0</v>
          </cell>
          <cell r="H405">
            <v>0</v>
          </cell>
          <cell r="I405">
            <v>0</v>
          </cell>
          <cell r="J405">
            <v>0</v>
          </cell>
          <cell r="K405">
            <v>0</v>
          </cell>
          <cell r="L405">
            <v>0</v>
          </cell>
          <cell r="M405">
            <v>0</v>
          </cell>
          <cell r="N405">
            <v>0</v>
          </cell>
          <cell r="O405">
            <v>0</v>
          </cell>
          <cell r="P405">
            <v>5563900</v>
          </cell>
        </row>
        <row r="406">
          <cell r="D406">
            <v>1500000</v>
          </cell>
          <cell r="E406">
            <v>0</v>
          </cell>
          <cell r="F406">
            <v>0</v>
          </cell>
          <cell r="G406">
            <v>0</v>
          </cell>
          <cell r="H406">
            <v>0</v>
          </cell>
          <cell r="I406">
            <v>0</v>
          </cell>
          <cell r="J406">
            <v>0</v>
          </cell>
          <cell r="K406">
            <v>0</v>
          </cell>
          <cell r="L406">
            <v>0</v>
          </cell>
          <cell r="M406">
            <v>0</v>
          </cell>
          <cell r="N406">
            <v>0</v>
          </cell>
          <cell r="O406">
            <v>0</v>
          </cell>
          <cell r="P406">
            <v>1500000</v>
          </cell>
        </row>
        <row r="407">
          <cell r="D407">
            <v>1500000</v>
          </cell>
          <cell r="E407">
            <v>0</v>
          </cell>
          <cell r="F407">
            <v>0</v>
          </cell>
          <cell r="G407">
            <v>0</v>
          </cell>
          <cell r="H407">
            <v>0</v>
          </cell>
          <cell r="I407">
            <v>0</v>
          </cell>
          <cell r="J407">
            <v>0</v>
          </cell>
          <cell r="K407">
            <v>0</v>
          </cell>
          <cell r="L407">
            <v>0</v>
          </cell>
          <cell r="M407">
            <v>0</v>
          </cell>
          <cell r="N407">
            <v>0</v>
          </cell>
          <cell r="O407">
            <v>0</v>
          </cell>
          <cell r="P407">
            <v>1500000</v>
          </cell>
        </row>
        <row r="408">
          <cell r="D408">
            <v>1500000</v>
          </cell>
          <cell r="E408">
            <v>0</v>
          </cell>
          <cell r="F408">
            <v>0</v>
          </cell>
          <cell r="G408">
            <v>0</v>
          </cell>
          <cell r="H408">
            <v>0</v>
          </cell>
          <cell r="I408">
            <v>0</v>
          </cell>
          <cell r="J408">
            <v>0</v>
          </cell>
          <cell r="K408">
            <v>0</v>
          </cell>
          <cell r="L408">
            <v>0</v>
          </cell>
          <cell r="M408">
            <v>0</v>
          </cell>
          <cell r="N408">
            <v>0</v>
          </cell>
          <cell r="O408">
            <v>0</v>
          </cell>
          <cell r="P408">
            <v>1500000</v>
          </cell>
        </row>
        <row r="409">
          <cell r="D409">
            <v>4063900</v>
          </cell>
          <cell r="E409">
            <v>0</v>
          </cell>
          <cell r="F409">
            <v>0</v>
          </cell>
          <cell r="G409">
            <v>0</v>
          </cell>
          <cell r="H409">
            <v>0</v>
          </cell>
          <cell r="I409">
            <v>0</v>
          </cell>
          <cell r="J409">
            <v>0</v>
          </cell>
          <cell r="K409">
            <v>0</v>
          </cell>
          <cell r="L409">
            <v>0</v>
          </cell>
          <cell r="M409">
            <v>0</v>
          </cell>
          <cell r="N409">
            <v>0</v>
          </cell>
          <cell r="O409">
            <v>0</v>
          </cell>
          <cell r="P409">
            <v>4063900</v>
          </cell>
        </row>
        <row r="410">
          <cell r="D410">
            <v>4063900</v>
          </cell>
          <cell r="E410">
            <v>0</v>
          </cell>
          <cell r="F410">
            <v>0</v>
          </cell>
          <cell r="G410">
            <v>0</v>
          </cell>
          <cell r="H410">
            <v>0</v>
          </cell>
          <cell r="I410">
            <v>0</v>
          </cell>
          <cell r="J410">
            <v>0</v>
          </cell>
          <cell r="K410">
            <v>0</v>
          </cell>
          <cell r="L410">
            <v>0</v>
          </cell>
          <cell r="M410">
            <v>0</v>
          </cell>
          <cell r="N410">
            <v>0</v>
          </cell>
          <cell r="O410">
            <v>0</v>
          </cell>
          <cell r="P410">
            <v>4063900</v>
          </cell>
        </row>
        <row r="411">
          <cell r="D411">
            <v>4063900</v>
          </cell>
          <cell r="E411">
            <v>0</v>
          </cell>
          <cell r="F411">
            <v>0</v>
          </cell>
          <cell r="G411">
            <v>0</v>
          </cell>
          <cell r="H411">
            <v>0</v>
          </cell>
          <cell r="I411">
            <v>0</v>
          </cell>
          <cell r="J411">
            <v>0</v>
          </cell>
          <cell r="K411">
            <v>0</v>
          </cell>
          <cell r="L411">
            <v>0</v>
          </cell>
          <cell r="M411">
            <v>0</v>
          </cell>
          <cell r="N411">
            <v>0</v>
          </cell>
          <cell r="O411">
            <v>0</v>
          </cell>
          <cell r="P411">
            <v>4063900</v>
          </cell>
        </row>
        <row r="412">
          <cell r="D412">
            <v>11268689</v>
          </cell>
          <cell r="E412">
            <v>0</v>
          </cell>
          <cell r="F412">
            <v>0</v>
          </cell>
          <cell r="G412">
            <v>0</v>
          </cell>
          <cell r="H412">
            <v>0</v>
          </cell>
          <cell r="I412">
            <v>0</v>
          </cell>
          <cell r="J412">
            <v>0</v>
          </cell>
          <cell r="K412">
            <v>0</v>
          </cell>
          <cell r="L412">
            <v>0</v>
          </cell>
          <cell r="M412">
            <v>0</v>
          </cell>
          <cell r="N412">
            <v>0</v>
          </cell>
          <cell r="O412">
            <v>0</v>
          </cell>
          <cell r="P412">
            <v>0</v>
          </cell>
        </row>
        <row r="413">
          <cell r="D413">
            <v>11268689</v>
          </cell>
          <cell r="E413">
            <v>0</v>
          </cell>
          <cell r="F413">
            <v>0</v>
          </cell>
          <cell r="G413">
            <v>0</v>
          </cell>
          <cell r="H413">
            <v>0</v>
          </cell>
          <cell r="I413">
            <v>0</v>
          </cell>
          <cell r="J413">
            <v>0</v>
          </cell>
          <cell r="K413">
            <v>0</v>
          </cell>
          <cell r="L413">
            <v>0</v>
          </cell>
          <cell r="M413">
            <v>0</v>
          </cell>
          <cell r="N413">
            <v>0</v>
          </cell>
          <cell r="O413">
            <v>0</v>
          </cell>
          <cell r="P413">
            <v>0</v>
          </cell>
        </row>
        <row r="414">
          <cell r="D414">
            <v>11268689</v>
          </cell>
          <cell r="E414">
            <v>0</v>
          </cell>
          <cell r="F414">
            <v>0</v>
          </cell>
          <cell r="G414">
            <v>0</v>
          </cell>
          <cell r="H414">
            <v>0</v>
          </cell>
          <cell r="I414">
            <v>0</v>
          </cell>
          <cell r="J414">
            <v>0</v>
          </cell>
          <cell r="K414">
            <v>0</v>
          </cell>
          <cell r="L414">
            <v>0</v>
          </cell>
          <cell r="M414">
            <v>0</v>
          </cell>
          <cell r="N414">
            <v>0</v>
          </cell>
          <cell r="O414">
            <v>0</v>
          </cell>
          <cell r="P414">
            <v>0</v>
          </cell>
        </row>
        <row r="415">
          <cell r="D415">
            <v>11268689</v>
          </cell>
          <cell r="E415">
            <v>0</v>
          </cell>
          <cell r="F415">
            <v>0</v>
          </cell>
          <cell r="G415">
            <v>0</v>
          </cell>
          <cell r="H415">
            <v>0</v>
          </cell>
          <cell r="I415">
            <v>0</v>
          </cell>
          <cell r="J415">
            <v>0</v>
          </cell>
          <cell r="K415">
            <v>0</v>
          </cell>
          <cell r="L415">
            <v>0</v>
          </cell>
          <cell r="M415">
            <v>0</v>
          </cell>
          <cell r="N415">
            <v>0</v>
          </cell>
          <cell r="O415">
            <v>0</v>
          </cell>
          <cell r="P415">
            <v>0</v>
          </cell>
        </row>
        <row r="416">
          <cell r="D416">
            <v>79959815</v>
          </cell>
          <cell r="E416">
            <v>0</v>
          </cell>
          <cell r="F416">
            <v>0</v>
          </cell>
          <cell r="G416">
            <v>0</v>
          </cell>
          <cell r="H416">
            <v>0</v>
          </cell>
          <cell r="I416">
            <v>0</v>
          </cell>
          <cell r="J416">
            <v>0</v>
          </cell>
          <cell r="K416">
            <v>14680000</v>
          </cell>
          <cell r="L416">
            <v>11690000</v>
          </cell>
          <cell r="M416">
            <v>0</v>
          </cell>
          <cell r="N416">
            <v>0</v>
          </cell>
          <cell r="O416">
            <v>0</v>
          </cell>
          <cell r="P416">
            <v>53536500</v>
          </cell>
        </row>
        <row r="417">
          <cell r="D417">
            <v>41570000</v>
          </cell>
          <cell r="E417">
            <v>0</v>
          </cell>
          <cell r="F417">
            <v>0</v>
          </cell>
          <cell r="G417">
            <v>0</v>
          </cell>
          <cell r="H417">
            <v>0</v>
          </cell>
          <cell r="I417">
            <v>0</v>
          </cell>
          <cell r="J417">
            <v>0</v>
          </cell>
          <cell r="K417">
            <v>14680000</v>
          </cell>
          <cell r="L417">
            <v>5690000</v>
          </cell>
          <cell r="M417">
            <v>0</v>
          </cell>
          <cell r="N417">
            <v>0</v>
          </cell>
          <cell r="O417">
            <v>0</v>
          </cell>
          <cell r="P417">
            <v>21200000</v>
          </cell>
        </row>
        <row r="418">
          <cell r="D418">
            <v>9300000</v>
          </cell>
          <cell r="E418">
            <v>0</v>
          </cell>
          <cell r="F418">
            <v>0</v>
          </cell>
          <cell r="G418">
            <v>0</v>
          </cell>
          <cell r="H418">
            <v>0</v>
          </cell>
          <cell r="I418">
            <v>0</v>
          </cell>
          <cell r="J418">
            <v>0</v>
          </cell>
          <cell r="K418">
            <v>2700000</v>
          </cell>
          <cell r="L418">
            <v>0</v>
          </cell>
          <cell r="M418">
            <v>0</v>
          </cell>
          <cell r="N418">
            <v>0</v>
          </cell>
          <cell r="O418">
            <v>0</v>
          </cell>
          <cell r="P418">
            <v>6600000</v>
          </cell>
        </row>
        <row r="419">
          <cell r="D419">
            <v>9300000</v>
          </cell>
          <cell r="E419">
            <v>0</v>
          </cell>
          <cell r="F419">
            <v>0</v>
          </cell>
          <cell r="G419">
            <v>0</v>
          </cell>
          <cell r="H419">
            <v>0</v>
          </cell>
          <cell r="I419">
            <v>0</v>
          </cell>
          <cell r="J419">
            <v>0</v>
          </cell>
          <cell r="K419">
            <v>2700000</v>
          </cell>
          <cell r="L419">
            <v>0</v>
          </cell>
          <cell r="M419">
            <v>0</v>
          </cell>
          <cell r="N419">
            <v>0</v>
          </cell>
          <cell r="O419">
            <v>0</v>
          </cell>
          <cell r="P419">
            <v>6600000</v>
          </cell>
        </row>
        <row r="420">
          <cell r="D420">
            <v>6300000</v>
          </cell>
          <cell r="E420">
            <v>0</v>
          </cell>
          <cell r="F420">
            <v>0</v>
          </cell>
          <cell r="G420">
            <v>0</v>
          </cell>
          <cell r="H420">
            <v>0</v>
          </cell>
          <cell r="I420">
            <v>0</v>
          </cell>
          <cell r="J420">
            <v>0</v>
          </cell>
          <cell r="K420">
            <v>2700000</v>
          </cell>
          <cell r="L420">
            <v>0</v>
          </cell>
          <cell r="M420">
            <v>0</v>
          </cell>
          <cell r="N420">
            <v>0</v>
          </cell>
          <cell r="O420">
            <v>0</v>
          </cell>
          <cell r="P420">
            <v>3600000</v>
          </cell>
        </row>
        <row r="421">
          <cell r="D421">
            <v>6300000</v>
          </cell>
          <cell r="E421">
            <v>0</v>
          </cell>
          <cell r="F421">
            <v>0</v>
          </cell>
          <cell r="G421">
            <v>0</v>
          </cell>
          <cell r="H421">
            <v>0</v>
          </cell>
          <cell r="I421">
            <v>0</v>
          </cell>
          <cell r="J421">
            <v>0</v>
          </cell>
          <cell r="K421">
            <v>2700000</v>
          </cell>
          <cell r="L421">
            <v>0</v>
          </cell>
          <cell r="M421">
            <v>0</v>
          </cell>
          <cell r="N421">
            <v>0</v>
          </cell>
          <cell r="O421">
            <v>0</v>
          </cell>
          <cell r="P421">
            <v>3600000</v>
          </cell>
        </row>
        <row r="422">
          <cell r="D422">
            <v>3000000</v>
          </cell>
          <cell r="E422">
            <v>0</v>
          </cell>
          <cell r="F422">
            <v>0</v>
          </cell>
          <cell r="G422">
            <v>0</v>
          </cell>
          <cell r="H422">
            <v>0</v>
          </cell>
          <cell r="I422">
            <v>0</v>
          </cell>
          <cell r="J422">
            <v>0</v>
          </cell>
          <cell r="K422">
            <v>0</v>
          </cell>
          <cell r="L422">
            <v>0</v>
          </cell>
          <cell r="M422">
            <v>0</v>
          </cell>
          <cell r="N422">
            <v>0</v>
          </cell>
          <cell r="O422">
            <v>0</v>
          </cell>
          <cell r="P422">
            <v>3000000</v>
          </cell>
        </row>
        <row r="423">
          <cell r="D423">
            <v>600000</v>
          </cell>
          <cell r="E423">
            <v>0</v>
          </cell>
          <cell r="F423">
            <v>0</v>
          </cell>
          <cell r="G423">
            <v>0</v>
          </cell>
          <cell r="H423">
            <v>0</v>
          </cell>
          <cell r="I423">
            <v>0</v>
          </cell>
          <cell r="J423">
            <v>0</v>
          </cell>
          <cell r="K423">
            <v>0</v>
          </cell>
          <cell r="L423">
            <v>0</v>
          </cell>
          <cell r="M423">
            <v>0</v>
          </cell>
          <cell r="N423">
            <v>0</v>
          </cell>
          <cell r="O423">
            <v>0</v>
          </cell>
          <cell r="P423">
            <v>600000</v>
          </cell>
        </row>
        <row r="424">
          <cell r="D424">
            <v>2400000</v>
          </cell>
          <cell r="E424">
            <v>0</v>
          </cell>
          <cell r="F424">
            <v>0</v>
          </cell>
          <cell r="G424">
            <v>0</v>
          </cell>
          <cell r="H424">
            <v>0</v>
          </cell>
          <cell r="I424">
            <v>0</v>
          </cell>
          <cell r="J424">
            <v>0</v>
          </cell>
          <cell r="K424">
            <v>0</v>
          </cell>
          <cell r="L424">
            <v>0</v>
          </cell>
          <cell r="M424">
            <v>0</v>
          </cell>
          <cell r="N424">
            <v>0</v>
          </cell>
          <cell r="O424">
            <v>0</v>
          </cell>
          <cell r="P424">
            <v>2400000</v>
          </cell>
        </row>
        <row r="425">
          <cell r="D425">
            <v>1600000</v>
          </cell>
          <cell r="E425">
            <v>0</v>
          </cell>
          <cell r="F425">
            <v>0</v>
          </cell>
          <cell r="G425">
            <v>0</v>
          </cell>
          <cell r="H425">
            <v>0</v>
          </cell>
          <cell r="I425">
            <v>0</v>
          </cell>
          <cell r="J425">
            <v>0</v>
          </cell>
          <cell r="K425">
            <v>0</v>
          </cell>
          <cell r="L425">
            <v>1600000</v>
          </cell>
          <cell r="M425">
            <v>0</v>
          </cell>
          <cell r="N425">
            <v>0</v>
          </cell>
          <cell r="O425">
            <v>0</v>
          </cell>
          <cell r="P425">
            <v>0</v>
          </cell>
        </row>
        <row r="426">
          <cell r="D426">
            <v>1600000</v>
          </cell>
          <cell r="E426">
            <v>0</v>
          </cell>
          <cell r="F426">
            <v>0</v>
          </cell>
          <cell r="G426">
            <v>0</v>
          </cell>
          <cell r="H426">
            <v>0</v>
          </cell>
          <cell r="I426">
            <v>0</v>
          </cell>
          <cell r="J426">
            <v>0</v>
          </cell>
          <cell r="K426">
            <v>0</v>
          </cell>
          <cell r="L426">
            <v>1600000</v>
          </cell>
          <cell r="M426">
            <v>0</v>
          </cell>
          <cell r="N426">
            <v>0</v>
          </cell>
          <cell r="O426">
            <v>0</v>
          </cell>
          <cell r="P426">
            <v>0</v>
          </cell>
        </row>
        <row r="427">
          <cell r="D427">
            <v>550000</v>
          </cell>
          <cell r="E427">
            <v>0</v>
          </cell>
          <cell r="F427">
            <v>0</v>
          </cell>
          <cell r="G427">
            <v>0</v>
          </cell>
          <cell r="H427">
            <v>0</v>
          </cell>
          <cell r="I427">
            <v>0</v>
          </cell>
          <cell r="J427">
            <v>0</v>
          </cell>
          <cell r="K427">
            <v>0</v>
          </cell>
          <cell r="L427">
            <v>550000</v>
          </cell>
          <cell r="M427">
            <v>0</v>
          </cell>
          <cell r="N427">
            <v>0</v>
          </cell>
          <cell r="O427">
            <v>0</v>
          </cell>
          <cell r="P427">
            <v>0</v>
          </cell>
        </row>
        <row r="428">
          <cell r="D428">
            <v>550000</v>
          </cell>
          <cell r="E428">
            <v>0</v>
          </cell>
          <cell r="F428">
            <v>0</v>
          </cell>
          <cell r="G428">
            <v>0</v>
          </cell>
          <cell r="H428">
            <v>0</v>
          </cell>
          <cell r="I428">
            <v>0</v>
          </cell>
          <cell r="J428">
            <v>0</v>
          </cell>
          <cell r="K428">
            <v>0</v>
          </cell>
          <cell r="L428">
            <v>550000</v>
          </cell>
          <cell r="M428">
            <v>0</v>
          </cell>
          <cell r="N428">
            <v>0</v>
          </cell>
          <cell r="O428">
            <v>0</v>
          </cell>
          <cell r="P428">
            <v>0</v>
          </cell>
        </row>
        <row r="429">
          <cell r="D429">
            <v>800000</v>
          </cell>
          <cell r="E429">
            <v>0</v>
          </cell>
          <cell r="F429">
            <v>0</v>
          </cell>
          <cell r="G429">
            <v>0</v>
          </cell>
          <cell r="H429">
            <v>0</v>
          </cell>
          <cell r="I429">
            <v>0</v>
          </cell>
          <cell r="J429">
            <v>0</v>
          </cell>
          <cell r="K429">
            <v>0</v>
          </cell>
          <cell r="L429">
            <v>800000</v>
          </cell>
          <cell r="M429">
            <v>0</v>
          </cell>
          <cell r="N429">
            <v>0</v>
          </cell>
          <cell r="O429">
            <v>0</v>
          </cell>
          <cell r="P429">
            <v>0</v>
          </cell>
        </row>
        <row r="430">
          <cell r="D430">
            <v>800000</v>
          </cell>
          <cell r="E430">
            <v>0</v>
          </cell>
          <cell r="F430">
            <v>0</v>
          </cell>
          <cell r="G430">
            <v>0</v>
          </cell>
          <cell r="H430">
            <v>0</v>
          </cell>
          <cell r="I430">
            <v>0</v>
          </cell>
          <cell r="J430">
            <v>0</v>
          </cell>
          <cell r="K430">
            <v>0</v>
          </cell>
          <cell r="L430">
            <v>800000</v>
          </cell>
          <cell r="M430">
            <v>0</v>
          </cell>
          <cell r="N430">
            <v>0</v>
          </cell>
          <cell r="O430">
            <v>0</v>
          </cell>
          <cell r="P430">
            <v>0</v>
          </cell>
        </row>
        <row r="431">
          <cell r="D431">
            <v>250000</v>
          </cell>
          <cell r="E431">
            <v>0</v>
          </cell>
          <cell r="F431">
            <v>0</v>
          </cell>
          <cell r="G431">
            <v>0</v>
          </cell>
          <cell r="H431">
            <v>0</v>
          </cell>
          <cell r="I431">
            <v>0</v>
          </cell>
          <cell r="J431">
            <v>0</v>
          </cell>
          <cell r="K431">
            <v>0</v>
          </cell>
          <cell r="L431">
            <v>250000</v>
          </cell>
          <cell r="M431">
            <v>0</v>
          </cell>
          <cell r="N431">
            <v>0</v>
          </cell>
          <cell r="O431">
            <v>0</v>
          </cell>
          <cell r="P431">
            <v>0</v>
          </cell>
        </row>
        <row r="432">
          <cell r="D432">
            <v>250000</v>
          </cell>
          <cell r="E432">
            <v>0</v>
          </cell>
          <cell r="F432">
            <v>0</v>
          </cell>
          <cell r="G432">
            <v>0</v>
          </cell>
          <cell r="H432">
            <v>0</v>
          </cell>
          <cell r="I432">
            <v>0</v>
          </cell>
          <cell r="J432">
            <v>0</v>
          </cell>
          <cell r="K432">
            <v>0</v>
          </cell>
          <cell r="L432">
            <v>250000</v>
          </cell>
          <cell r="M432">
            <v>0</v>
          </cell>
          <cell r="N432">
            <v>0</v>
          </cell>
          <cell r="O432">
            <v>0</v>
          </cell>
          <cell r="P432">
            <v>0</v>
          </cell>
        </row>
        <row r="433">
          <cell r="D433">
            <v>18070000</v>
          </cell>
          <cell r="E433">
            <v>0</v>
          </cell>
          <cell r="F433">
            <v>0</v>
          </cell>
          <cell r="G433">
            <v>0</v>
          </cell>
          <cell r="H433">
            <v>0</v>
          </cell>
          <cell r="I433">
            <v>0</v>
          </cell>
          <cell r="J433">
            <v>0</v>
          </cell>
          <cell r="K433">
            <v>11980000</v>
          </cell>
          <cell r="L433">
            <v>4090000</v>
          </cell>
          <cell r="M433">
            <v>0</v>
          </cell>
          <cell r="N433">
            <v>0</v>
          </cell>
          <cell r="O433">
            <v>0</v>
          </cell>
          <cell r="P433">
            <v>2000000</v>
          </cell>
        </row>
        <row r="434">
          <cell r="D434">
            <v>18070000</v>
          </cell>
          <cell r="E434">
            <v>0</v>
          </cell>
          <cell r="F434">
            <v>0</v>
          </cell>
          <cell r="G434">
            <v>0</v>
          </cell>
          <cell r="H434">
            <v>0</v>
          </cell>
          <cell r="I434">
            <v>0</v>
          </cell>
          <cell r="J434">
            <v>0</v>
          </cell>
          <cell r="K434">
            <v>11980000</v>
          </cell>
          <cell r="L434">
            <v>4090000</v>
          </cell>
          <cell r="M434">
            <v>0</v>
          </cell>
          <cell r="N434">
            <v>0</v>
          </cell>
          <cell r="O434">
            <v>0</v>
          </cell>
          <cell r="P434">
            <v>2000000</v>
          </cell>
        </row>
        <row r="435">
          <cell r="D435">
            <v>4055000</v>
          </cell>
          <cell r="E435">
            <v>0</v>
          </cell>
          <cell r="F435">
            <v>0</v>
          </cell>
          <cell r="G435">
            <v>0</v>
          </cell>
          <cell r="H435">
            <v>0</v>
          </cell>
          <cell r="I435">
            <v>0</v>
          </cell>
          <cell r="J435">
            <v>0</v>
          </cell>
          <cell r="K435">
            <v>1980000</v>
          </cell>
          <cell r="L435">
            <v>2075000</v>
          </cell>
          <cell r="M435">
            <v>0</v>
          </cell>
          <cell r="N435">
            <v>0</v>
          </cell>
          <cell r="O435">
            <v>0</v>
          </cell>
          <cell r="P435">
            <v>0</v>
          </cell>
        </row>
        <row r="436">
          <cell r="D436">
            <v>4055000</v>
          </cell>
          <cell r="E436">
            <v>0</v>
          </cell>
          <cell r="F436">
            <v>0</v>
          </cell>
          <cell r="G436">
            <v>0</v>
          </cell>
          <cell r="H436">
            <v>0</v>
          </cell>
          <cell r="I436">
            <v>0</v>
          </cell>
          <cell r="J436">
            <v>0</v>
          </cell>
          <cell r="K436">
            <v>1980000</v>
          </cell>
          <cell r="L436">
            <v>2075000</v>
          </cell>
          <cell r="M436">
            <v>0</v>
          </cell>
          <cell r="N436">
            <v>0</v>
          </cell>
          <cell r="O436">
            <v>0</v>
          </cell>
          <cell r="P436">
            <v>0</v>
          </cell>
        </row>
        <row r="437">
          <cell r="D437">
            <v>1715000</v>
          </cell>
          <cell r="E437">
            <v>0</v>
          </cell>
          <cell r="F437">
            <v>0</v>
          </cell>
          <cell r="G437">
            <v>0</v>
          </cell>
          <cell r="H437">
            <v>0</v>
          </cell>
          <cell r="I437">
            <v>0</v>
          </cell>
          <cell r="J437">
            <v>0</v>
          </cell>
          <cell r="K437">
            <v>0</v>
          </cell>
          <cell r="L437">
            <v>1715000</v>
          </cell>
          <cell r="M437">
            <v>0</v>
          </cell>
          <cell r="N437">
            <v>0</v>
          </cell>
          <cell r="O437">
            <v>0</v>
          </cell>
          <cell r="P437">
            <v>0</v>
          </cell>
        </row>
        <row r="438">
          <cell r="D438">
            <v>825000</v>
          </cell>
          <cell r="E438">
            <v>0</v>
          </cell>
          <cell r="F438">
            <v>0</v>
          </cell>
          <cell r="G438">
            <v>0</v>
          </cell>
          <cell r="H438">
            <v>0</v>
          </cell>
          <cell r="I438">
            <v>0</v>
          </cell>
          <cell r="J438">
            <v>0</v>
          </cell>
          <cell r="K438">
            <v>0</v>
          </cell>
          <cell r="L438">
            <v>825000</v>
          </cell>
          <cell r="M438">
            <v>0</v>
          </cell>
          <cell r="N438">
            <v>0</v>
          </cell>
          <cell r="O438">
            <v>0</v>
          </cell>
          <cell r="P438">
            <v>0</v>
          </cell>
        </row>
        <row r="439">
          <cell r="D439">
            <v>890000</v>
          </cell>
          <cell r="E439">
            <v>0</v>
          </cell>
          <cell r="F439">
            <v>0</v>
          </cell>
          <cell r="G439">
            <v>0</v>
          </cell>
          <cell r="H439">
            <v>0</v>
          </cell>
          <cell r="I439">
            <v>0</v>
          </cell>
          <cell r="J439">
            <v>0</v>
          </cell>
          <cell r="K439">
            <v>0</v>
          </cell>
          <cell r="L439">
            <v>890000</v>
          </cell>
          <cell r="M439">
            <v>0</v>
          </cell>
          <cell r="N439">
            <v>0</v>
          </cell>
          <cell r="O439">
            <v>0</v>
          </cell>
          <cell r="P439">
            <v>0</v>
          </cell>
        </row>
        <row r="440">
          <cell r="D440">
            <v>12300000</v>
          </cell>
          <cell r="E440">
            <v>0</v>
          </cell>
          <cell r="F440">
            <v>0</v>
          </cell>
          <cell r="G440">
            <v>0</v>
          </cell>
          <cell r="H440">
            <v>0</v>
          </cell>
          <cell r="I440">
            <v>0</v>
          </cell>
          <cell r="J440">
            <v>0</v>
          </cell>
          <cell r="K440">
            <v>10000000</v>
          </cell>
          <cell r="L440">
            <v>300000</v>
          </cell>
          <cell r="M440">
            <v>0</v>
          </cell>
          <cell r="N440">
            <v>0</v>
          </cell>
          <cell r="O440">
            <v>0</v>
          </cell>
          <cell r="P440">
            <v>2000000</v>
          </cell>
        </row>
        <row r="441">
          <cell r="D441">
            <v>12000000</v>
          </cell>
          <cell r="E441">
            <v>0</v>
          </cell>
          <cell r="F441">
            <v>0</v>
          </cell>
          <cell r="G441">
            <v>0</v>
          </cell>
          <cell r="H441">
            <v>0</v>
          </cell>
          <cell r="I441">
            <v>0</v>
          </cell>
          <cell r="J441">
            <v>0</v>
          </cell>
          <cell r="K441">
            <v>10000000</v>
          </cell>
          <cell r="L441">
            <v>0</v>
          </cell>
          <cell r="M441">
            <v>0</v>
          </cell>
          <cell r="N441">
            <v>0</v>
          </cell>
          <cell r="O441">
            <v>0</v>
          </cell>
          <cell r="P441">
            <v>2000000</v>
          </cell>
        </row>
        <row r="442">
          <cell r="D442">
            <v>300000</v>
          </cell>
          <cell r="E442">
            <v>0</v>
          </cell>
          <cell r="F442">
            <v>0</v>
          </cell>
          <cell r="G442">
            <v>0</v>
          </cell>
          <cell r="H442">
            <v>0</v>
          </cell>
          <cell r="I442">
            <v>0</v>
          </cell>
          <cell r="J442">
            <v>0</v>
          </cell>
          <cell r="K442">
            <v>0</v>
          </cell>
          <cell r="L442">
            <v>300000</v>
          </cell>
          <cell r="M442">
            <v>0</v>
          </cell>
          <cell r="N442">
            <v>0</v>
          </cell>
          <cell r="O442">
            <v>0</v>
          </cell>
          <cell r="P442">
            <v>0</v>
          </cell>
        </row>
        <row r="443">
          <cell r="D443">
            <v>12600000</v>
          </cell>
          <cell r="E443">
            <v>0</v>
          </cell>
          <cell r="F443">
            <v>0</v>
          </cell>
          <cell r="G443">
            <v>0</v>
          </cell>
          <cell r="H443">
            <v>0</v>
          </cell>
          <cell r="I443">
            <v>0</v>
          </cell>
          <cell r="J443">
            <v>0</v>
          </cell>
          <cell r="K443">
            <v>0</v>
          </cell>
          <cell r="L443">
            <v>0</v>
          </cell>
          <cell r="M443">
            <v>0</v>
          </cell>
          <cell r="N443">
            <v>0</v>
          </cell>
          <cell r="O443">
            <v>0</v>
          </cell>
          <cell r="P443">
            <v>12600000</v>
          </cell>
        </row>
        <row r="444">
          <cell r="D444">
            <v>12600000</v>
          </cell>
          <cell r="E444">
            <v>0</v>
          </cell>
          <cell r="F444">
            <v>0</v>
          </cell>
          <cell r="G444">
            <v>0</v>
          </cell>
          <cell r="H444">
            <v>0</v>
          </cell>
          <cell r="I444">
            <v>0</v>
          </cell>
          <cell r="J444">
            <v>0</v>
          </cell>
          <cell r="K444">
            <v>0</v>
          </cell>
          <cell r="L444">
            <v>0</v>
          </cell>
          <cell r="M444">
            <v>0</v>
          </cell>
          <cell r="N444">
            <v>0</v>
          </cell>
          <cell r="O444">
            <v>0</v>
          </cell>
          <cell r="P444">
            <v>12600000</v>
          </cell>
        </row>
        <row r="445">
          <cell r="D445">
            <v>12600000</v>
          </cell>
          <cell r="E445">
            <v>0</v>
          </cell>
          <cell r="F445">
            <v>0</v>
          </cell>
          <cell r="G445">
            <v>0</v>
          </cell>
          <cell r="H445">
            <v>0</v>
          </cell>
          <cell r="I445">
            <v>0</v>
          </cell>
          <cell r="J445">
            <v>0</v>
          </cell>
          <cell r="K445">
            <v>0</v>
          </cell>
          <cell r="L445">
            <v>0</v>
          </cell>
          <cell r="M445">
            <v>0</v>
          </cell>
          <cell r="N445">
            <v>0</v>
          </cell>
          <cell r="O445">
            <v>0</v>
          </cell>
          <cell r="P445">
            <v>12600000</v>
          </cell>
        </row>
        <row r="446">
          <cell r="D446">
            <v>12600000</v>
          </cell>
          <cell r="E446">
            <v>0</v>
          </cell>
          <cell r="F446">
            <v>0</v>
          </cell>
          <cell r="G446">
            <v>0</v>
          </cell>
          <cell r="H446">
            <v>0</v>
          </cell>
          <cell r="I446">
            <v>0</v>
          </cell>
          <cell r="J446">
            <v>0</v>
          </cell>
          <cell r="K446">
            <v>0</v>
          </cell>
          <cell r="L446">
            <v>0</v>
          </cell>
          <cell r="M446">
            <v>0</v>
          </cell>
          <cell r="N446">
            <v>0</v>
          </cell>
          <cell r="O446">
            <v>0</v>
          </cell>
          <cell r="P446">
            <v>12600000</v>
          </cell>
        </row>
        <row r="447">
          <cell r="D447">
            <v>27909815</v>
          </cell>
          <cell r="E447">
            <v>0</v>
          </cell>
          <cell r="F447">
            <v>0</v>
          </cell>
          <cell r="G447">
            <v>0</v>
          </cell>
          <cell r="H447">
            <v>0</v>
          </cell>
          <cell r="I447">
            <v>0</v>
          </cell>
          <cell r="J447">
            <v>0</v>
          </cell>
          <cell r="K447">
            <v>0</v>
          </cell>
          <cell r="L447">
            <v>1700000</v>
          </cell>
          <cell r="M447">
            <v>0</v>
          </cell>
          <cell r="N447">
            <v>0</v>
          </cell>
          <cell r="O447">
            <v>0</v>
          </cell>
          <cell r="P447">
            <v>26156500</v>
          </cell>
        </row>
        <row r="448">
          <cell r="D448">
            <v>6382315</v>
          </cell>
          <cell r="E448">
            <v>0</v>
          </cell>
          <cell r="F448">
            <v>0</v>
          </cell>
          <cell r="G448">
            <v>0</v>
          </cell>
          <cell r="H448">
            <v>0</v>
          </cell>
          <cell r="I448">
            <v>0</v>
          </cell>
          <cell r="J448">
            <v>0</v>
          </cell>
          <cell r="K448">
            <v>0</v>
          </cell>
          <cell r="L448">
            <v>0</v>
          </cell>
          <cell r="M448">
            <v>0</v>
          </cell>
          <cell r="N448">
            <v>0</v>
          </cell>
          <cell r="O448">
            <v>0</v>
          </cell>
          <cell r="P448">
            <v>6381500</v>
          </cell>
        </row>
        <row r="449">
          <cell r="D449">
            <v>6382315</v>
          </cell>
          <cell r="E449">
            <v>0</v>
          </cell>
          <cell r="F449">
            <v>0</v>
          </cell>
          <cell r="G449">
            <v>0</v>
          </cell>
          <cell r="H449">
            <v>0</v>
          </cell>
          <cell r="I449">
            <v>0</v>
          </cell>
          <cell r="J449">
            <v>0</v>
          </cell>
          <cell r="K449">
            <v>0</v>
          </cell>
          <cell r="L449">
            <v>0</v>
          </cell>
          <cell r="M449">
            <v>0</v>
          </cell>
          <cell r="N449">
            <v>0</v>
          </cell>
          <cell r="O449">
            <v>0</v>
          </cell>
          <cell r="P449">
            <v>6381500</v>
          </cell>
        </row>
        <row r="450">
          <cell r="D450">
            <v>4732315</v>
          </cell>
          <cell r="E450">
            <v>0</v>
          </cell>
          <cell r="F450">
            <v>0</v>
          </cell>
          <cell r="G450">
            <v>0</v>
          </cell>
          <cell r="H450">
            <v>0</v>
          </cell>
          <cell r="I450">
            <v>0</v>
          </cell>
          <cell r="J450">
            <v>0</v>
          </cell>
          <cell r="K450">
            <v>0</v>
          </cell>
          <cell r="L450">
            <v>0</v>
          </cell>
          <cell r="M450">
            <v>0</v>
          </cell>
          <cell r="N450">
            <v>0</v>
          </cell>
          <cell r="O450">
            <v>0</v>
          </cell>
          <cell r="P450">
            <v>4731500</v>
          </cell>
        </row>
        <row r="451">
          <cell r="D451">
            <v>1237500</v>
          </cell>
          <cell r="E451">
            <v>0</v>
          </cell>
          <cell r="F451">
            <v>0</v>
          </cell>
          <cell r="G451">
            <v>0</v>
          </cell>
          <cell r="H451">
            <v>0</v>
          </cell>
          <cell r="I451">
            <v>0</v>
          </cell>
          <cell r="J451">
            <v>0</v>
          </cell>
          <cell r="K451">
            <v>0</v>
          </cell>
          <cell r="L451">
            <v>0</v>
          </cell>
          <cell r="M451">
            <v>0</v>
          </cell>
          <cell r="N451">
            <v>0</v>
          </cell>
          <cell r="O451">
            <v>0</v>
          </cell>
          <cell r="P451">
            <v>1237500</v>
          </cell>
        </row>
        <row r="452">
          <cell r="D452">
            <v>3494815</v>
          </cell>
          <cell r="E452">
            <v>0</v>
          </cell>
          <cell r="F452">
            <v>0</v>
          </cell>
          <cell r="G452">
            <v>0</v>
          </cell>
          <cell r="H452">
            <v>0</v>
          </cell>
          <cell r="I452">
            <v>0</v>
          </cell>
          <cell r="J452">
            <v>0</v>
          </cell>
          <cell r="K452">
            <v>0</v>
          </cell>
          <cell r="L452">
            <v>0</v>
          </cell>
          <cell r="M452">
            <v>0</v>
          </cell>
          <cell r="N452">
            <v>0</v>
          </cell>
          <cell r="O452">
            <v>0</v>
          </cell>
          <cell r="P452">
            <v>3494000</v>
          </cell>
        </row>
        <row r="453">
          <cell r="D453">
            <v>900000</v>
          </cell>
          <cell r="E453">
            <v>0</v>
          </cell>
          <cell r="F453">
            <v>0</v>
          </cell>
          <cell r="G453">
            <v>0</v>
          </cell>
          <cell r="H453">
            <v>0</v>
          </cell>
          <cell r="I453">
            <v>0</v>
          </cell>
          <cell r="J453">
            <v>0</v>
          </cell>
          <cell r="K453">
            <v>0</v>
          </cell>
          <cell r="L453">
            <v>0</v>
          </cell>
          <cell r="M453">
            <v>0</v>
          </cell>
          <cell r="N453">
            <v>0</v>
          </cell>
          <cell r="O453">
            <v>0</v>
          </cell>
          <cell r="P453">
            <v>900000</v>
          </cell>
        </row>
        <row r="454">
          <cell r="D454">
            <v>900000</v>
          </cell>
          <cell r="E454">
            <v>0</v>
          </cell>
          <cell r="F454">
            <v>0</v>
          </cell>
          <cell r="G454">
            <v>0</v>
          </cell>
          <cell r="H454">
            <v>0</v>
          </cell>
          <cell r="I454">
            <v>0</v>
          </cell>
          <cell r="J454">
            <v>0</v>
          </cell>
          <cell r="K454">
            <v>0</v>
          </cell>
          <cell r="L454">
            <v>0</v>
          </cell>
          <cell r="M454">
            <v>0</v>
          </cell>
          <cell r="N454">
            <v>0</v>
          </cell>
          <cell r="O454">
            <v>0</v>
          </cell>
          <cell r="P454">
            <v>900000</v>
          </cell>
        </row>
        <row r="455">
          <cell r="D455">
            <v>750000</v>
          </cell>
          <cell r="E455">
            <v>0</v>
          </cell>
          <cell r="F455">
            <v>0</v>
          </cell>
          <cell r="G455">
            <v>0</v>
          </cell>
          <cell r="H455">
            <v>0</v>
          </cell>
          <cell r="I455">
            <v>0</v>
          </cell>
          <cell r="J455">
            <v>0</v>
          </cell>
          <cell r="K455">
            <v>0</v>
          </cell>
          <cell r="L455">
            <v>0</v>
          </cell>
          <cell r="M455">
            <v>0</v>
          </cell>
          <cell r="N455">
            <v>0</v>
          </cell>
          <cell r="O455">
            <v>0</v>
          </cell>
          <cell r="P455">
            <v>750000</v>
          </cell>
        </row>
        <row r="456">
          <cell r="D456">
            <v>750000</v>
          </cell>
          <cell r="E456">
            <v>0</v>
          </cell>
          <cell r="F456">
            <v>0</v>
          </cell>
          <cell r="G456">
            <v>0</v>
          </cell>
          <cell r="H456">
            <v>0</v>
          </cell>
          <cell r="I456">
            <v>0</v>
          </cell>
          <cell r="J456">
            <v>0</v>
          </cell>
          <cell r="K456">
            <v>0</v>
          </cell>
          <cell r="M456">
            <v>0</v>
          </cell>
          <cell r="N456">
            <v>0</v>
          </cell>
          <cell r="O456">
            <v>0</v>
          </cell>
          <cell r="P456">
            <v>750000</v>
          </cell>
        </row>
        <row r="457">
          <cell r="D457">
            <v>19827500</v>
          </cell>
          <cell r="E457">
            <v>0</v>
          </cell>
          <cell r="F457">
            <v>0</v>
          </cell>
          <cell r="G457">
            <v>0</v>
          </cell>
          <cell r="H457">
            <v>0</v>
          </cell>
          <cell r="I457">
            <v>0</v>
          </cell>
          <cell r="J457">
            <v>0</v>
          </cell>
          <cell r="K457">
            <v>0</v>
          </cell>
          <cell r="L457">
            <v>0</v>
          </cell>
          <cell r="M457">
            <v>0</v>
          </cell>
          <cell r="N457">
            <v>0</v>
          </cell>
          <cell r="O457">
            <v>0</v>
          </cell>
          <cell r="P457">
            <v>19775000</v>
          </cell>
        </row>
        <row r="458">
          <cell r="D458">
            <v>19827500</v>
          </cell>
          <cell r="E458">
            <v>0</v>
          </cell>
          <cell r="F458">
            <v>0</v>
          </cell>
          <cell r="G458">
            <v>0</v>
          </cell>
          <cell r="H458">
            <v>0</v>
          </cell>
          <cell r="I458">
            <v>0</v>
          </cell>
          <cell r="J458">
            <v>0</v>
          </cell>
          <cell r="K458">
            <v>0</v>
          </cell>
          <cell r="L458">
            <v>0</v>
          </cell>
          <cell r="M458">
            <v>0</v>
          </cell>
          <cell r="N458">
            <v>0</v>
          </cell>
          <cell r="O458">
            <v>0</v>
          </cell>
          <cell r="P458">
            <v>19775000</v>
          </cell>
        </row>
        <row r="459">
          <cell r="D459">
            <v>825000</v>
          </cell>
          <cell r="E459">
            <v>0</v>
          </cell>
          <cell r="F459">
            <v>0</v>
          </cell>
          <cell r="G459">
            <v>0</v>
          </cell>
          <cell r="H459">
            <v>0</v>
          </cell>
          <cell r="I459">
            <v>0</v>
          </cell>
          <cell r="J459">
            <v>0</v>
          </cell>
          <cell r="K459">
            <v>0</v>
          </cell>
          <cell r="L459">
            <v>0</v>
          </cell>
          <cell r="M459">
            <v>0</v>
          </cell>
          <cell r="N459">
            <v>0</v>
          </cell>
          <cell r="O459">
            <v>0</v>
          </cell>
          <cell r="P459">
            <v>825000</v>
          </cell>
        </row>
        <row r="460">
          <cell r="D460">
            <v>825000</v>
          </cell>
          <cell r="E460">
            <v>0</v>
          </cell>
          <cell r="F460">
            <v>0</v>
          </cell>
          <cell r="G460">
            <v>0</v>
          </cell>
          <cell r="H460">
            <v>0</v>
          </cell>
          <cell r="I460">
            <v>0</v>
          </cell>
          <cell r="J460">
            <v>0</v>
          </cell>
          <cell r="K460">
            <v>0</v>
          </cell>
          <cell r="L460">
            <v>0</v>
          </cell>
          <cell r="M460">
            <v>0</v>
          </cell>
          <cell r="N460">
            <v>0</v>
          </cell>
          <cell r="O460">
            <v>0</v>
          </cell>
          <cell r="P460">
            <v>825000</v>
          </cell>
        </row>
        <row r="461">
          <cell r="D461">
            <v>200000</v>
          </cell>
          <cell r="E461">
            <v>0</v>
          </cell>
          <cell r="F461">
            <v>0</v>
          </cell>
          <cell r="G461">
            <v>0</v>
          </cell>
          <cell r="H461">
            <v>0</v>
          </cell>
          <cell r="I461">
            <v>0</v>
          </cell>
          <cell r="J461">
            <v>0</v>
          </cell>
          <cell r="K461">
            <v>0</v>
          </cell>
          <cell r="L461">
            <v>0</v>
          </cell>
          <cell r="M461">
            <v>0</v>
          </cell>
          <cell r="N461">
            <v>0</v>
          </cell>
          <cell r="O461">
            <v>0</v>
          </cell>
          <cell r="P461">
            <v>200000</v>
          </cell>
        </row>
        <row r="462">
          <cell r="D462">
            <v>200000</v>
          </cell>
          <cell r="E462">
            <v>0</v>
          </cell>
          <cell r="F462">
            <v>0</v>
          </cell>
          <cell r="G462">
            <v>0</v>
          </cell>
          <cell r="H462">
            <v>0</v>
          </cell>
          <cell r="I462">
            <v>0</v>
          </cell>
          <cell r="J462">
            <v>0</v>
          </cell>
          <cell r="K462">
            <v>0</v>
          </cell>
          <cell r="L462">
            <v>0</v>
          </cell>
          <cell r="M462">
            <v>0</v>
          </cell>
          <cell r="N462">
            <v>0</v>
          </cell>
          <cell r="O462">
            <v>0</v>
          </cell>
          <cell r="P462">
            <v>200000</v>
          </cell>
        </row>
        <row r="463">
          <cell r="D463">
            <v>18802500</v>
          </cell>
          <cell r="E463">
            <v>0</v>
          </cell>
          <cell r="F463">
            <v>0</v>
          </cell>
          <cell r="G463">
            <v>0</v>
          </cell>
          <cell r="H463">
            <v>0</v>
          </cell>
          <cell r="I463">
            <v>0</v>
          </cell>
          <cell r="J463">
            <v>0</v>
          </cell>
          <cell r="K463">
            <v>0</v>
          </cell>
          <cell r="L463">
            <v>0</v>
          </cell>
          <cell r="M463">
            <v>0</v>
          </cell>
          <cell r="N463">
            <v>0</v>
          </cell>
          <cell r="O463">
            <v>0</v>
          </cell>
          <cell r="P463">
            <v>18750000</v>
          </cell>
        </row>
        <row r="464">
          <cell r="D464">
            <v>18802500</v>
          </cell>
          <cell r="E464">
            <v>0</v>
          </cell>
          <cell r="F464">
            <v>0</v>
          </cell>
          <cell r="G464">
            <v>0</v>
          </cell>
          <cell r="H464">
            <v>0</v>
          </cell>
          <cell r="I464">
            <v>0</v>
          </cell>
          <cell r="J464">
            <v>0</v>
          </cell>
          <cell r="K464">
            <v>0</v>
          </cell>
          <cell r="L464">
            <v>0</v>
          </cell>
          <cell r="M464">
            <v>0</v>
          </cell>
          <cell r="N464">
            <v>0</v>
          </cell>
          <cell r="O464">
            <v>0</v>
          </cell>
          <cell r="P464">
            <v>18750000</v>
          </cell>
        </row>
        <row r="465">
          <cell r="D465">
            <v>1700000</v>
          </cell>
          <cell r="E465">
            <v>0</v>
          </cell>
          <cell r="F465">
            <v>0</v>
          </cell>
          <cell r="G465">
            <v>0</v>
          </cell>
          <cell r="H465">
            <v>0</v>
          </cell>
          <cell r="I465">
            <v>0</v>
          </cell>
          <cell r="J465">
            <v>0</v>
          </cell>
          <cell r="K465">
            <v>0</v>
          </cell>
          <cell r="L465">
            <v>1700000</v>
          </cell>
          <cell r="M465">
            <v>0</v>
          </cell>
          <cell r="N465">
            <v>0</v>
          </cell>
          <cell r="O465">
            <v>0</v>
          </cell>
          <cell r="P465">
            <v>0</v>
          </cell>
        </row>
        <row r="466">
          <cell r="D466">
            <v>1700000</v>
          </cell>
          <cell r="E466">
            <v>0</v>
          </cell>
          <cell r="F466">
            <v>0</v>
          </cell>
          <cell r="G466">
            <v>0</v>
          </cell>
          <cell r="H466">
            <v>0</v>
          </cell>
          <cell r="I466">
            <v>0</v>
          </cell>
          <cell r="J466">
            <v>0</v>
          </cell>
          <cell r="K466">
            <v>0</v>
          </cell>
          <cell r="L466">
            <v>1700000</v>
          </cell>
          <cell r="M466">
            <v>0</v>
          </cell>
          <cell r="N466">
            <v>0</v>
          </cell>
          <cell r="O466">
            <v>0</v>
          </cell>
          <cell r="P466">
            <v>0</v>
          </cell>
        </row>
        <row r="467">
          <cell r="D467">
            <v>500000</v>
          </cell>
          <cell r="E467">
            <v>0</v>
          </cell>
          <cell r="F467">
            <v>0</v>
          </cell>
          <cell r="G467">
            <v>0</v>
          </cell>
          <cell r="H467">
            <v>0</v>
          </cell>
          <cell r="I467">
            <v>0</v>
          </cell>
          <cell r="J467">
            <v>0</v>
          </cell>
          <cell r="K467">
            <v>0</v>
          </cell>
          <cell r="L467">
            <v>500000</v>
          </cell>
          <cell r="M467">
            <v>0</v>
          </cell>
          <cell r="N467">
            <v>0</v>
          </cell>
          <cell r="O467">
            <v>0</v>
          </cell>
          <cell r="P467">
            <v>0</v>
          </cell>
        </row>
        <row r="468">
          <cell r="D468">
            <v>50000</v>
          </cell>
          <cell r="E468">
            <v>0</v>
          </cell>
          <cell r="F468">
            <v>0</v>
          </cell>
          <cell r="G468">
            <v>0</v>
          </cell>
          <cell r="H468">
            <v>0</v>
          </cell>
          <cell r="I468">
            <v>0</v>
          </cell>
          <cell r="J468">
            <v>0</v>
          </cell>
          <cell r="K468">
            <v>0</v>
          </cell>
          <cell r="L468">
            <v>50000</v>
          </cell>
          <cell r="M468">
            <v>0</v>
          </cell>
          <cell r="N468">
            <v>0</v>
          </cell>
          <cell r="O468">
            <v>0</v>
          </cell>
          <cell r="P468">
            <v>0</v>
          </cell>
        </row>
        <row r="469">
          <cell r="D469">
            <v>450000</v>
          </cell>
          <cell r="E469">
            <v>0</v>
          </cell>
          <cell r="F469">
            <v>0</v>
          </cell>
          <cell r="G469">
            <v>0</v>
          </cell>
          <cell r="H469">
            <v>0</v>
          </cell>
          <cell r="I469">
            <v>0</v>
          </cell>
          <cell r="J469">
            <v>0</v>
          </cell>
          <cell r="K469">
            <v>0</v>
          </cell>
          <cell r="L469">
            <v>450000</v>
          </cell>
          <cell r="M469">
            <v>0</v>
          </cell>
          <cell r="N469">
            <v>0</v>
          </cell>
          <cell r="O469">
            <v>0</v>
          </cell>
          <cell r="P469">
            <v>0</v>
          </cell>
        </row>
        <row r="470">
          <cell r="D470">
            <v>1200000</v>
          </cell>
          <cell r="E470">
            <v>0</v>
          </cell>
          <cell r="F470">
            <v>0</v>
          </cell>
          <cell r="G470">
            <v>0</v>
          </cell>
          <cell r="H470">
            <v>0</v>
          </cell>
          <cell r="I470">
            <v>0</v>
          </cell>
          <cell r="J470">
            <v>0</v>
          </cell>
          <cell r="K470">
            <v>0</v>
          </cell>
          <cell r="L470">
            <v>1200000</v>
          </cell>
          <cell r="M470">
            <v>0</v>
          </cell>
          <cell r="N470">
            <v>0</v>
          </cell>
          <cell r="O470">
            <v>0</v>
          </cell>
          <cell r="P470">
            <v>0</v>
          </cell>
        </row>
        <row r="471">
          <cell r="D471">
            <v>1200000</v>
          </cell>
          <cell r="E471">
            <v>0</v>
          </cell>
          <cell r="F471">
            <v>0</v>
          </cell>
          <cell r="G471">
            <v>0</v>
          </cell>
          <cell r="H471">
            <v>0</v>
          </cell>
          <cell r="I471">
            <v>0</v>
          </cell>
          <cell r="J471">
            <v>0</v>
          </cell>
          <cell r="K471">
            <v>0</v>
          </cell>
          <cell r="L471">
            <v>1200000</v>
          </cell>
          <cell r="M471">
            <v>0</v>
          </cell>
          <cell r="N471">
            <v>0</v>
          </cell>
          <cell r="O471">
            <v>0</v>
          </cell>
          <cell r="P471">
            <v>0</v>
          </cell>
        </row>
        <row r="472">
          <cell r="D472">
            <v>10480000</v>
          </cell>
          <cell r="E472">
            <v>0</v>
          </cell>
          <cell r="F472">
            <v>0</v>
          </cell>
          <cell r="G472">
            <v>0</v>
          </cell>
          <cell r="H472">
            <v>0</v>
          </cell>
          <cell r="I472">
            <v>0</v>
          </cell>
          <cell r="J472">
            <v>0</v>
          </cell>
          <cell r="K472">
            <v>0</v>
          </cell>
          <cell r="L472">
            <v>4300000</v>
          </cell>
          <cell r="M472">
            <v>0</v>
          </cell>
          <cell r="N472">
            <v>0</v>
          </cell>
          <cell r="O472">
            <v>0</v>
          </cell>
          <cell r="P472">
            <v>6180000</v>
          </cell>
        </row>
        <row r="473">
          <cell r="D473">
            <v>6180000</v>
          </cell>
          <cell r="E473">
            <v>0</v>
          </cell>
          <cell r="F473">
            <v>0</v>
          </cell>
          <cell r="G473">
            <v>0</v>
          </cell>
          <cell r="H473">
            <v>0</v>
          </cell>
          <cell r="I473">
            <v>0</v>
          </cell>
          <cell r="J473">
            <v>0</v>
          </cell>
          <cell r="K473">
            <v>0</v>
          </cell>
          <cell r="L473">
            <v>0</v>
          </cell>
          <cell r="M473">
            <v>0</v>
          </cell>
          <cell r="N473">
            <v>0</v>
          </cell>
          <cell r="O473">
            <v>0</v>
          </cell>
          <cell r="P473">
            <v>6180000</v>
          </cell>
        </row>
        <row r="474">
          <cell r="D474">
            <v>6180000</v>
          </cell>
          <cell r="E474">
            <v>0</v>
          </cell>
          <cell r="F474">
            <v>0</v>
          </cell>
          <cell r="G474">
            <v>0</v>
          </cell>
          <cell r="H474">
            <v>0</v>
          </cell>
          <cell r="I474">
            <v>0</v>
          </cell>
          <cell r="J474">
            <v>0</v>
          </cell>
          <cell r="K474">
            <v>0</v>
          </cell>
          <cell r="L474">
            <v>0</v>
          </cell>
          <cell r="M474">
            <v>0</v>
          </cell>
          <cell r="N474">
            <v>0</v>
          </cell>
          <cell r="O474">
            <v>0</v>
          </cell>
          <cell r="P474">
            <v>6180000</v>
          </cell>
        </row>
        <row r="475">
          <cell r="D475">
            <v>805000</v>
          </cell>
          <cell r="E475">
            <v>0</v>
          </cell>
          <cell r="F475">
            <v>0</v>
          </cell>
          <cell r="G475">
            <v>0</v>
          </cell>
          <cell r="H475">
            <v>0</v>
          </cell>
          <cell r="I475">
            <v>0</v>
          </cell>
          <cell r="J475">
            <v>0</v>
          </cell>
          <cell r="K475">
            <v>0</v>
          </cell>
          <cell r="L475">
            <v>0</v>
          </cell>
          <cell r="M475">
            <v>0</v>
          </cell>
          <cell r="N475">
            <v>0</v>
          </cell>
          <cell r="O475">
            <v>0</v>
          </cell>
          <cell r="P475">
            <v>805000</v>
          </cell>
        </row>
        <row r="476">
          <cell r="D476">
            <v>150000</v>
          </cell>
          <cell r="E476">
            <v>0</v>
          </cell>
          <cell r="F476">
            <v>0</v>
          </cell>
          <cell r="G476">
            <v>0</v>
          </cell>
          <cell r="H476">
            <v>0</v>
          </cell>
          <cell r="I476">
            <v>0</v>
          </cell>
          <cell r="J476">
            <v>0</v>
          </cell>
          <cell r="K476">
            <v>0</v>
          </cell>
          <cell r="L476">
            <v>0</v>
          </cell>
          <cell r="M476">
            <v>0</v>
          </cell>
          <cell r="N476">
            <v>0</v>
          </cell>
          <cell r="O476">
            <v>0</v>
          </cell>
          <cell r="P476">
            <v>150000</v>
          </cell>
        </row>
        <row r="477">
          <cell r="D477">
            <v>100000</v>
          </cell>
          <cell r="E477">
            <v>0</v>
          </cell>
          <cell r="F477">
            <v>0</v>
          </cell>
          <cell r="G477">
            <v>0</v>
          </cell>
          <cell r="H477">
            <v>0</v>
          </cell>
          <cell r="I477">
            <v>0</v>
          </cell>
          <cell r="J477">
            <v>0</v>
          </cell>
          <cell r="K477">
            <v>0</v>
          </cell>
          <cell r="L477">
            <v>0</v>
          </cell>
          <cell r="M477">
            <v>0</v>
          </cell>
          <cell r="N477">
            <v>0</v>
          </cell>
          <cell r="O477">
            <v>0</v>
          </cell>
          <cell r="P477">
            <v>100000</v>
          </cell>
        </row>
        <row r="478">
          <cell r="D478">
            <v>555000</v>
          </cell>
          <cell r="E478">
            <v>0</v>
          </cell>
          <cell r="F478">
            <v>0</v>
          </cell>
          <cell r="G478">
            <v>0</v>
          </cell>
          <cell r="H478">
            <v>0</v>
          </cell>
          <cell r="I478">
            <v>0</v>
          </cell>
          <cell r="J478">
            <v>0</v>
          </cell>
          <cell r="K478">
            <v>0</v>
          </cell>
          <cell r="L478">
            <v>0</v>
          </cell>
          <cell r="M478">
            <v>0</v>
          </cell>
          <cell r="N478">
            <v>0</v>
          </cell>
          <cell r="O478">
            <v>0</v>
          </cell>
          <cell r="P478">
            <v>555000</v>
          </cell>
        </row>
        <row r="479">
          <cell r="D479">
            <v>5375000</v>
          </cell>
          <cell r="E479">
            <v>0</v>
          </cell>
          <cell r="F479">
            <v>0</v>
          </cell>
          <cell r="G479">
            <v>0</v>
          </cell>
          <cell r="H479">
            <v>0</v>
          </cell>
          <cell r="I479">
            <v>0</v>
          </cell>
          <cell r="J479">
            <v>0</v>
          </cell>
          <cell r="K479">
            <v>0</v>
          </cell>
          <cell r="L479">
            <v>0</v>
          </cell>
          <cell r="M479">
            <v>0</v>
          </cell>
          <cell r="N479">
            <v>0</v>
          </cell>
          <cell r="O479">
            <v>0</v>
          </cell>
          <cell r="P479">
            <v>5375000</v>
          </cell>
        </row>
        <row r="480">
          <cell r="D480">
            <v>1875000</v>
          </cell>
          <cell r="E480">
            <v>0</v>
          </cell>
          <cell r="F480">
            <v>0</v>
          </cell>
          <cell r="G480">
            <v>0</v>
          </cell>
          <cell r="H480">
            <v>0</v>
          </cell>
          <cell r="I480">
            <v>0</v>
          </cell>
          <cell r="J480">
            <v>0</v>
          </cell>
          <cell r="K480">
            <v>0</v>
          </cell>
          <cell r="L480">
            <v>0</v>
          </cell>
          <cell r="M480">
            <v>0</v>
          </cell>
          <cell r="N480">
            <v>0</v>
          </cell>
          <cell r="O480">
            <v>0</v>
          </cell>
          <cell r="P480">
            <v>1875000</v>
          </cell>
        </row>
        <row r="481">
          <cell r="D481">
            <v>400000</v>
          </cell>
          <cell r="E481">
            <v>0</v>
          </cell>
          <cell r="F481">
            <v>0</v>
          </cell>
          <cell r="G481">
            <v>0</v>
          </cell>
          <cell r="H481">
            <v>0</v>
          </cell>
          <cell r="I481">
            <v>0</v>
          </cell>
          <cell r="J481">
            <v>0</v>
          </cell>
          <cell r="K481">
            <v>0</v>
          </cell>
          <cell r="L481">
            <v>0</v>
          </cell>
          <cell r="M481">
            <v>0</v>
          </cell>
          <cell r="N481">
            <v>0</v>
          </cell>
          <cell r="O481">
            <v>0</v>
          </cell>
          <cell r="P481">
            <v>400000</v>
          </cell>
        </row>
        <row r="482">
          <cell r="D482">
            <v>2100000</v>
          </cell>
          <cell r="E482">
            <v>0</v>
          </cell>
          <cell r="F482">
            <v>0</v>
          </cell>
          <cell r="G482">
            <v>0</v>
          </cell>
          <cell r="H482">
            <v>0</v>
          </cell>
          <cell r="I482">
            <v>0</v>
          </cell>
          <cell r="J482">
            <v>0</v>
          </cell>
          <cell r="K482">
            <v>0</v>
          </cell>
          <cell r="L482">
            <v>0</v>
          </cell>
          <cell r="M482">
            <v>0</v>
          </cell>
          <cell r="N482">
            <v>0</v>
          </cell>
          <cell r="O482">
            <v>0</v>
          </cell>
          <cell r="P482">
            <v>2100000</v>
          </cell>
        </row>
        <row r="483">
          <cell r="D483">
            <v>1000000</v>
          </cell>
          <cell r="E483">
            <v>0</v>
          </cell>
          <cell r="F483">
            <v>0</v>
          </cell>
          <cell r="G483">
            <v>0</v>
          </cell>
          <cell r="H483">
            <v>0</v>
          </cell>
          <cell r="I483">
            <v>0</v>
          </cell>
          <cell r="J483">
            <v>0</v>
          </cell>
          <cell r="K483">
            <v>0</v>
          </cell>
          <cell r="L483">
            <v>0</v>
          </cell>
          <cell r="M483">
            <v>0</v>
          </cell>
          <cell r="N483">
            <v>0</v>
          </cell>
          <cell r="O483">
            <v>0</v>
          </cell>
          <cell r="P483">
            <v>1000000</v>
          </cell>
        </row>
        <row r="484">
          <cell r="D484">
            <v>1700000</v>
          </cell>
          <cell r="E484">
            <v>0</v>
          </cell>
          <cell r="F484">
            <v>0</v>
          </cell>
          <cell r="G484">
            <v>0</v>
          </cell>
          <cell r="H484">
            <v>0</v>
          </cell>
          <cell r="I484">
            <v>0</v>
          </cell>
          <cell r="J484">
            <v>0</v>
          </cell>
          <cell r="K484">
            <v>0</v>
          </cell>
          <cell r="L484">
            <v>1700000</v>
          </cell>
          <cell r="M484">
            <v>0</v>
          </cell>
          <cell r="N484">
            <v>0</v>
          </cell>
          <cell r="O484">
            <v>0</v>
          </cell>
          <cell r="P484">
            <v>0</v>
          </cell>
        </row>
        <row r="485">
          <cell r="D485">
            <v>1700000</v>
          </cell>
          <cell r="E485">
            <v>0</v>
          </cell>
          <cell r="F485">
            <v>0</v>
          </cell>
          <cell r="G485">
            <v>0</v>
          </cell>
          <cell r="H485">
            <v>0</v>
          </cell>
          <cell r="I485">
            <v>0</v>
          </cell>
          <cell r="J485">
            <v>0</v>
          </cell>
          <cell r="K485">
            <v>0</v>
          </cell>
          <cell r="L485">
            <v>1700000</v>
          </cell>
          <cell r="M485">
            <v>0</v>
          </cell>
          <cell r="N485">
            <v>0</v>
          </cell>
          <cell r="O485">
            <v>0</v>
          </cell>
          <cell r="P485">
            <v>0</v>
          </cell>
        </row>
        <row r="486">
          <cell r="D486">
            <v>500000</v>
          </cell>
          <cell r="E486">
            <v>0</v>
          </cell>
          <cell r="F486">
            <v>0</v>
          </cell>
          <cell r="G486">
            <v>0</v>
          </cell>
          <cell r="H486">
            <v>0</v>
          </cell>
          <cell r="I486">
            <v>0</v>
          </cell>
          <cell r="J486">
            <v>0</v>
          </cell>
          <cell r="K486">
            <v>0</v>
          </cell>
          <cell r="L486">
            <v>500000</v>
          </cell>
          <cell r="M486">
            <v>0</v>
          </cell>
          <cell r="N486">
            <v>0</v>
          </cell>
          <cell r="O486">
            <v>0</v>
          </cell>
          <cell r="P486">
            <v>0</v>
          </cell>
        </row>
        <row r="487">
          <cell r="D487">
            <v>50000</v>
          </cell>
          <cell r="E487">
            <v>0</v>
          </cell>
          <cell r="F487">
            <v>0</v>
          </cell>
          <cell r="G487">
            <v>0</v>
          </cell>
          <cell r="H487">
            <v>0</v>
          </cell>
          <cell r="I487">
            <v>0</v>
          </cell>
          <cell r="J487">
            <v>0</v>
          </cell>
          <cell r="K487">
            <v>0</v>
          </cell>
          <cell r="L487">
            <v>50000</v>
          </cell>
          <cell r="M487">
            <v>0</v>
          </cell>
          <cell r="N487">
            <v>0</v>
          </cell>
          <cell r="O487">
            <v>0</v>
          </cell>
          <cell r="P487">
            <v>0</v>
          </cell>
        </row>
        <row r="488">
          <cell r="D488">
            <v>450000</v>
          </cell>
          <cell r="E488">
            <v>0</v>
          </cell>
          <cell r="F488">
            <v>0</v>
          </cell>
          <cell r="G488">
            <v>0</v>
          </cell>
          <cell r="H488">
            <v>0</v>
          </cell>
          <cell r="I488">
            <v>0</v>
          </cell>
          <cell r="J488">
            <v>0</v>
          </cell>
          <cell r="K488">
            <v>0</v>
          </cell>
          <cell r="L488">
            <v>450000</v>
          </cell>
          <cell r="M488">
            <v>0</v>
          </cell>
          <cell r="N488">
            <v>0</v>
          </cell>
          <cell r="O488">
            <v>0</v>
          </cell>
          <cell r="P488">
            <v>0</v>
          </cell>
        </row>
        <row r="489">
          <cell r="D489">
            <v>1200000</v>
          </cell>
          <cell r="E489">
            <v>0</v>
          </cell>
          <cell r="F489">
            <v>0</v>
          </cell>
          <cell r="G489">
            <v>0</v>
          </cell>
          <cell r="H489">
            <v>0</v>
          </cell>
          <cell r="I489">
            <v>0</v>
          </cell>
          <cell r="J489">
            <v>0</v>
          </cell>
          <cell r="K489">
            <v>0</v>
          </cell>
          <cell r="L489">
            <v>1200000</v>
          </cell>
          <cell r="M489">
            <v>0</v>
          </cell>
          <cell r="N489">
            <v>0</v>
          </cell>
          <cell r="O489">
            <v>0</v>
          </cell>
          <cell r="P489">
            <v>0</v>
          </cell>
        </row>
        <row r="490">
          <cell r="D490">
            <v>1200000</v>
          </cell>
          <cell r="E490">
            <v>0</v>
          </cell>
          <cell r="F490">
            <v>0</v>
          </cell>
          <cell r="G490">
            <v>0</v>
          </cell>
          <cell r="H490">
            <v>0</v>
          </cell>
          <cell r="I490">
            <v>0</v>
          </cell>
          <cell r="J490">
            <v>0</v>
          </cell>
          <cell r="K490">
            <v>0</v>
          </cell>
          <cell r="L490">
            <v>1200000</v>
          </cell>
          <cell r="M490">
            <v>0</v>
          </cell>
          <cell r="N490">
            <v>0</v>
          </cell>
          <cell r="O490">
            <v>0</v>
          </cell>
          <cell r="P490">
            <v>0</v>
          </cell>
        </row>
        <row r="491">
          <cell r="D491">
            <v>2600000</v>
          </cell>
          <cell r="E491">
            <v>0</v>
          </cell>
          <cell r="F491">
            <v>0</v>
          </cell>
          <cell r="G491">
            <v>0</v>
          </cell>
          <cell r="H491">
            <v>0</v>
          </cell>
          <cell r="I491">
            <v>0</v>
          </cell>
          <cell r="J491">
            <v>0</v>
          </cell>
          <cell r="K491">
            <v>0</v>
          </cell>
          <cell r="L491">
            <v>2600000</v>
          </cell>
          <cell r="M491">
            <v>0</v>
          </cell>
          <cell r="N491">
            <v>0</v>
          </cell>
          <cell r="O491">
            <v>0</v>
          </cell>
          <cell r="P491">
            <v>0</v>
          </cell>
        </row>
        <row r="492">
          <cell r="D492">
            <v>2600000</v>
          </cell>
          <cell r="E492">
            <v>0</v>
          </cell>
          <cell r="F492">
            <v>0</v>
          </cell>
          <cell r="G492">
            <v>0</v>
          </cell>
          <cell r="H492">
            <v>0</v>
          </cell>
          <cell r="I492">
            <v>0</v>
          </cell>
          <cell r="J492">
            <v>0</v>
          </cell>
          <cell r="K492">
            <v>0</v>
          </cell>
          <cell r="L492">
            <v>2600000</v>
          </cell>
          <cell r="M492">
            <v>0</v>
          </cell>
          <cell r="N492">
            <v>0</v>
          </cell>
          <cell r="O492">
            <v>0</v>
          </cell>
          <cell r="P492">
            <v>0</v>
          </cell>
        </row>
        <row r="493">
          <cell r="D493">
            <v>1000000</v>
          </cell>
          <cell r="E493">
            <v>0</v>
          </cell>
          <cell r="F493">
            <v>0</v>
          </cell>
          <cell r="G493">
            <v>0</v>
          </cell>
          <cell r="H493">
            <v>0</v>
          </cell>
          <cell r="I493">
            <v>0</v>
          </cell>
          <cell r="J493">
            <v>0</v>
          </cell>
          <cell r="K493">
            <v>0</v>
          </cell>
          <cell r="L493">
            <v>1000000</v>
          </cell>
          <cell r="M493">
            <v>0</v>
          </cell>
          <cell r="N493">
            <v>0</v>
          </cell>
          <cell r="O493">
            <v>0</v>
          </cell>
          <cell r="P493">
            <v>0</v>
          </cell>
        </row>
        <row r="494">
          <cell r="D494">
            <v>350000</v>
          </cell>
          <cell r="E494">
            <v>0</v>
          </cell>
          <cell r="F494">
            <v>0</v>
          </cell>
          <cell r="G494">
            <v>0</v>
          </cell>
          <cell r="H494">
            <v>0</v>
          </cell>
          <cell r="I494">
            <v>0</v>
          </cell>
          <cell r="J494">
            <v>0</v>
          </cell>
          <cell r="K494">
            <v>0</v>
          </cell>
          <cell r="L494">
            <v>350000</v>
          </cell>
          <cell r="M494">
            <v>0</v>
          </cell>
          <cell r="N494">
            <v>0</v>
          </cell>
          <cell r="O494">
            <v>0</v>
          </cell>
          <cell r="P494">
            <v>0</v>
          </cell>
        </row>
        <row r="495">
          <cell r="D495">
            <v>50000</v>
          </cell>
          <cell r="E495">
            <v>0</v>
          </cell>
          <cell r="F495">
            <v>0</v>
          </cell>
          <cell r="G495">
            <v>0</v>
          </cell>
          <cell r="H495">
            <v>0</v>
          </cell>
          <cell r="I495">
            <v>0</v>
          </cell>
          <cell r="J495">
            <v>0</v>
          </cell>
          <cell r="K495">
            <v>0</v>
          </cell>
          <cell r="L495">
            <v>50000</v>
          </cell>
          <cell r="M495">
            <v>0</v>
          </cell>
          <cell r="N495">
            <v>0</v>
          </cell>
          <cell r="O495">
            <v>0</v>
          </cell>
          <cell r="P495">
            <v>0</v>
          </cell>
        </row>
        <row r="496">
          <cell r="D496">
            <v>600000</v>
          </cell>
          <cell r="E496">
            <v>0</v>
          </cell>
          <cell r="F496">
            <v>0</v>
          </cell>
          <cell r="G496">
            <v>0</v>
          </cell>
          <cell r="H496">
            <v>0</v>
          </cell>
          <cell r="I496">
            <v>0</v>
          </cell>
          <cell r="J496">
            <v>0</v>
          </cell>
          <cell r="K496">
            <v>0</v>
          </cell>
          <cell r="L496">
            <v>600000</v>
          </cell>
          <cell r="M496">
            <v>0</v>
          </cell>
          <cell r="N496">
            <v>0</v>
          </cell>
          <cell r="O496">
            <v>0</v>
          </cell>
          <cell r="P496">
            <v>0</v>
          </cell>
        </row>
        <row r="497">
          <cell r="D497">
            <v>1600000</v>
          </cell>
          <cell r="E497">
            <v>0</v>
          </cell>
          <cell r="F497">
            <v>0</v>
          </cell>
          <cell r="G497">
            <v>0</v>
          </cell>
          <cell r="H497">
            <v>0</v>
          </cell>
          <cell r="I497">
            <v>0</v>
          </cell>
          <cell r="J497">
            <v>0</v>
          </cell>
          <cell r="K497">
            <v>0</v>
          </cell>
          <cell r="L497">
            <v>1600000</v>
          </cell>
          <cell r="M497">
            <v>0</v>
          </cell>
          <cell r="N497">
            <v>0</v>
          </cell>
          <cell r="O497">
            <v>0</v>
          </cell>
          <cell r="P497">
            <v>0</v>
          </cell>
        </row>
        <row r="498">
          <cell r="D498">
            <v>1600000</v>
          </cell>
          <cell r="E498">
            <v>0</v>
          </cell>
          <cell r="F498">
            <v>0</v>
          </cell>
          <cell r="G498">
            <v>0</v>
          </cell>
          <cell r="H498">
            <v>0</v>
          </cell>
          <cell r="I498">
            <v>0</v>
          </cell>
          <cell r="J498">
            <v>0</v>
          </cell>
          <cell r="K498">
            <v>0</v>
          </cell>
          <cell r="L498">
            <v>1600000</v>
          </cell>
          <cell r="M498">
            <v>0</v>
          </cell>
          <cell r="N498">
            <v>0</v>
          </cell>
          <cell r="O498">
            <v>0</v>
          </cell>
          <cell r="P498">
            <v>0</v>
          </cell>
        </row>
        <row r="499">
          <cell r="D499">
            <v>119562500</v>
          </cell>
          <cell r="E499">
            <v>0</v>
          </cell>
          <cell r="F499">
            <v>0</v>
          </cell>
          <cell r="G499">
            <v>0</v>
          </cell>
          <cell r="H499">
            <v>0</v>
          </cell>
          <cell r="I499">
            <v>0</v>
          </cell>
          <cell r="J499">
            <v>0</v>
          </cell>
          <cell r="K499">
            <v>0</v>
          </cell>
          <cell r="L499">
            <v>3350000</v>
          </cell>
          <cell r="M499">
            <v>0</v>
          </cell>
          <cell r="N499">
            <v>105404500</v>
          </cell>
          <cell r="O499">
            <v>0</v>
          </cell>
          <cell r="P499">
            <v>5314000</v>
          </cell>
        </row>
        <row r="500">
          <cell r="D500">
            <v>110718500</v>
          </cell>
          <cell r="E500">
            <v>0</v>
          </cell>
          <cell r="F500">
            <v>0</v>
          </cell>
          <cell r="G500">
            <v>0</v>
          </cell>
          <cell r="H500">
            <v>0</v>
          </cell>
          <cell r="I500">
            <v>0</v>
          </cell>
          <cell r="J500">
            <v>0</v>
          </cell>
          <cell r="K500">
            <v>0</v>
          </cell>
          <cell r="L500">
            <v>0</v>
          </cell>
          <cell r="M500">
            <v>0</v>
          </cell>
          <cell r="N500">
            <v>105404500</v>
          </cell>
          <cell r="O500">
            <v>0</v>
          </cell>
          <cell r="P500">
            <v>5314000</v>
          </cell>
        </row>
        <row r="501">
          <cell r="D501">
            <v>110718500</v>
          </cell>
          <cell r="E501">
            <v>0</v>
          </cell>
          <cell r="F501">
            <v>0</v>
          </cell>
          <cell r="G501">
            <v>0</v>
          </cell>
          <cell r="H501">
            <v>0</v>
          </cell>
          <cell r="I501">
            <v>0</v>
          </cell>
          <cell r="J501">
            <v>0</v>
          </cell>
          <cell r="K501">
            <v>0</v>
          </cell>
          <cell r="L501">
            <v>0</v>
          </cell>
          <cell r="M501">
            <v>0</v>
          </cell>
          <cell r="N501">
            <v>105404500</v>
          </cell>
          <cell r="O501">
            <v>0</v>
          </cell>
          <cell r="P501">
            <v>5314000</v>
          </cell>
        </row>
        <row r="502">
          <cell r="D502">
            <v>114000</v>
          </cell>
          <cell r="E502">
            <v>0</v>
          </cell>
          <cell r="F502">
            <v>0</v>
          </cell>
          <cell r="G502">
            <v>0</v>
          </cell>
          <cell r="H502">
            <v>0</v>
          </cell>
          <cell r="I502">
            <v>0</v>
          </cell>
          <cell r="J502">
            <v>0</v>
          </cell>
          <cell r="K502">
            <v>0</v>
          </cell>
          <cell r="L502">
            <v>0</v>
          </cell>
          <cell r="M502">
            <v>0</v>
          </cell>
          <cell r="N502">
            <v>114000</v>
          </cell>
          <cell r="O502">
            <v>0</v>
          </cell>
          <cell r="P502">
            <v>0</v>
          </cell>
        </row>
        <row r="503">
          <cell r="D503">
            <v>114000</v>
          </cell>
          <cell r="E503">
            <v>0</v>
          </cell>
          <cell r="F503">
            <v>0</v>
          </cell>
          <cell r="G503">
            <v>0</v>
          </cell>
          <cell r="H503">
            <v>0</v>
          </cell>
          <cell r="I503">
            <v>0</v>
          </cell>
          <cell r="J503">
            <v>0</v>
          </cell>
          <cell r="K503">
            <v>0</v>
          </cell>
          <cell r="L503">
            <v>0</v>
          </cell>
          <cell r="M503">
            <v>0</v>
          </cell>
          <cell r="N503">
            <v>114000</v>
          </cell>
          <cell r="O503">
            <v>0</v>
          </cell>
          <cell r="P503">
            <v>0</v>
          </cell>
        </row>
        <row r="504">
          <cell r="D504">
            <v>100000</v>
          </cell>
          <cell r="E504">
            <v>0</v>
          </cell>
          <cell r="F504">
            <v>0</v>
          </cell>
          <cell r="G504">
            <v>0</v>
          </cell>
          <cell r="H504">
            <v>0</v>
          </cell>
          <cell r="I504">
            <v>0</v>
          </cell>
          <cell r="J504">
            <v>0</v>
          </cell>
          <cell r="K504">
            <v>0</v>
          </cell>
          <cell r="L504">
            <v>0</v>
          </cell>
          <cell r="M504">
            <v>0</v>
          </cell>
          <cell r="N504">
            <v>100000</v>
          </cell>
          <cell r="O504">
            <v>0</v>
          </cell>
          <cell r="P504">
            <v>0</v>
          </cell>
        </row>
        <row r="505">
          <cell r="D505">
            <v>14000</v>
          </cell>
          <cell r="E505">
            <v>0</v>
          </cell>
          <cell r="F505">
            <v>0</v>
          </cell>
          <cell r="G505">
            <v>0</v>
          </cell>
          <cell r="H505">
            <v>0</v>
          </cell>
          <cell r="I505">
            <v>0</v>
          </cell>
          <cell r="J505">
            <v>0</v>
          </cell>
          <cell r="K505">
            <v>0</v>
          </cell>
          <cell r="L505">
            <v>0</v>
          </cell>
          <cell r="M505">
            <v>0</v>
          </cell>
          <cell r="N505">
            <v>14000</v>
          </cell>
          <cell r="O505">
            <v>0</v>
          </cell>
          <cell r="P505">
            <v>0</v>
          </cell>
        </row>
        <row r="506">
          <cell r="D506">
            <v>110604500</v>
          </cell>
          <cell r="E506">
            <v>0</v>
          </cell>
          <cell r="F506">
            <v>0</v>
          </cell>
          <cell r="G506">
            <v>0</v>
          </cell>
          <cell r="H506">
            <v>0</v>
          </cell>
          <cell r="I506">
            <v>0</v>
          </cell>
          <cell r="J506">
            <v>0</v>
          </cell>
          <cell r="K506">
            <v>0</v>
          </cell>
          <cell r="L506">
            <v>0</v>
          </cell>
          <cell r="M506">
            <v>0</v>
          </cell>
          <cell r="N506">
            <v>105290500</v>
          </cell>
          <cell r="O506">
            <v>0</v>
          </cell>
          <cell r="P506">
            <v>5314000</v>
          </cell>
        </row>
        <row r="507">
          <cell r="D507">
            <v>110604500</v>
          </cell>
          <cell r="E507">
            <v>0</v>
          </cell>
          <cell r="F507">
            <v>0</v>
          </cell>
          <cell r="G507">
            <v>0</v>
          </cell>
          <cell r="H507">
            <v>0</v>
          </cell>
          <cell r="I507">
            <v>0</v>
          </cell>
          <cell r="J507">
            <v>0</v>
          </cell>
          <cell r="K507">
            <v>0</v>
          </cell>
          <cell r="L507">
            <v>0</v>
          </cell>
          <cell r="M507">
            <v>0</v>
          </cell>
          <cell r="N507">
            <v>105290500</v>
          </cell>
          <cell r="O507">
            <v>0</v>
          </cell>
          <cell r="P507">
            <v>5314000</v>
          </cell>
        </row>
        <row r="508">
          <cell r="D508">
            <v>1425000</v>
          </cell>
          <cell r="E508">
            <v>0</v>
          </cell>
          <cell r="F508">
            <v>0</v>
          </cell>
          <cell r="G508">
            <v>0</v>
          </cell>
          <cell r="H508">
            <v>0</v>
          </cell>
          <cell r="I508">
            <v>0</v>
          </cell>
          <cell r="J508">
            <v>0</v>
          </cell>
          <cell r="K508">
            <v>0</v>
          </cell>
          <cell r="L508">
            <v>0</v>
          </cell>
          <cell r="M508">
            <v>0</v>
          </cell>
          <cell r="N508">
            <v>1425000</v>
          </cell>
          <cell r="O508">
            <v>0</v>
          </cell>
          <cell r="P508">
            <v>0</v>
          </cell>
        </row>
        <row r="509">
          <cell r="D509">
            <v>109179500</v>
          </cell>
          <cell r="E509">
            <v>0</v>
          </cell>
          <cell r="F509">
            <v>0</v>
          </cell>
          <cell r="G509">
            <v>0</v>
          </cell>
          <cell r="H509">
            <v>0</v>
          </cell>
          <cell r="I509">
            <v>0</v>
          </cell>
          <cell r="J509">
            <v>0</v>
          </cell>
          <cell r="K509">
            <v>0</v>
          </cell>
          <cell r="L509">
            <v>0</v>
          </cell>
          <cell r="M509">
            <v>0</v>
          </cell>
          <cell r="N509">
            <v>103865500</v>
          </cell>
          <cell r="O509">
            <v>0</v>
          </cell>
          <cell r="P509">
            <v>5314000</v>
          </cell>
        </row>
        <row r="510">
          <cell r="D510">
            <v>3350000</v>
          </cell>
          <cell r="E510">
            <v>0</v>
          </cell>
          <cell r="F510">
            <v>0</v>
          </cell>
          <cell r="G510">
            <v>0</v>
          </cell>
          <cell r="H510">
            <v>0</v>
          </cell>
          <cell r="I510">
            <v>0</v>
          </cell>
          <cell r="J510">
            <v>0</v>
          </cell>
          <cell r="K510">
            <v>0</v>
          </cell>
          <cell r="L510">
            <v>3350000</v>
          </cell>
          <cell r="M510">
            <v>0</v>
          </cell>
          <cell r="N510">
            <v>0</v>
          </cell>
          <cell r="O510">
            <v>0</v>
          </cell>
          <cell r="P510">
            <v>0</v>
          </cell>
        </row>
        <row r="511">
          <cell r="D511">
            <v>3350000</v>
          </cell>
          <cell r="E511">
            <v>0</v>
          </cell>
          <cell r="F511">
            <v>0</v>
          </cell>
          <cell r="G511">
            <v>0</v>
          </cell>
          <cell r="H511">
            <v>0</v>
          </cell>
          <cell r="I511">
            <v>0</v>
          </cell>
          <cell r="J511">
            <v>0</v>
          </cell>
          <cell r="K511">
            <v>0</v>
          </cell>
          <cell r="L511">
            <v>3350000</v>
          </cell>
          <cell r="M511">
            <v>0</v>
          </cell>
          <cell r="N511">
            <v>0</v>
          </cell>
          <cell r="O511">
            <v>0</v>
          </cell>
          <cell r="P511">
            <v>0</v>
          </cell>
        </row>
        <row r="512">
          <cell r="D512">
            <v>3350000</v>
          </cell>
          <cell r="E512">
            <v>0</v>
          </cell>
          <cell r="F512">
            <v>0</v>
          </cell>
          <cell r="G512">
            <v>0</v>
          </cell>
          <cell r="H512">
            <v>0</v>
          </cell>
          <cell r="I512">
            <v>0</v>
          </cell>
          <cell r="J512">
            <v>0</v>
          </cell>
          <cell r="K512">
            <v>0</v>
          </cell>
          <cell r="L512">
            <v>3350000</v>
          </cell>
          <cell r="M512">
            <v>0</v>
          </cell>
          <cell r="N512">
            <v>0</v>
          </cell>
          <cell r="O512">
            <v>0</v>
          </cell>
          <cell r="P512">
            <v>0</v>
          </cell>
        </row>
        <row r="513">
          <cell r="D513">
            <v>550000</v>
          </cell>
          <cell r="E513">
            <v>0</v>
          </cell>
          <cell r="F513">
            <v>0</v>
          </cell>
          <cell r="G513">
            <v>0</v>
          </cell>
          <cell r="H513">
            <v>0</v>
          </cell>
          <cell r="I513">
            <v>0</v>
          </cell>
          <cell r="J513">
            <v>0</v>
          </cell>
          <cell r="K513">
            <v>0</v>
          </cell>
          <cell r="L513">
            <v>550000</v>
          </cell>
          <cell r="M513">
            <v>0</v>
          </cell>
          <cell r="N513">
            <v>0</v>
          </cell>
          <cell r="O513">
            <v>0</v>
          </cell>
          <cell r="P513">
            <v>0</v>
          </cell>
        </row>
        <row r="514">
          <cell r="D514">
            <v>550000</v>
          </cell>
          <cell r="E514">
            <v>0</v>
          </cell>
          <cell r="F514">
            <v>0</v>
          </cell>
          <cell r="G514">
            <v>0</v>
          </cell>
          <cell r="H514">
            <v>0</v>
          </cell>
          <cell r="I514">
            <v>0</v>
          </cell>
          <cell r="J514">
            <v>0</v>
          </cell>
          <cell r="K514">
            <v>0</v>
          </cell>
          <cell r="L514">
            <v>550000</v>
          </cell>
          <cell r="M514">
            <v>0</v>
          </cell>
          <cell r="N514">
            <v>0</v>
          </cell>
          <cell r="O514">
            <v>0</v>
          </cell>
          <cell r="P514">
            <v>0</v>
          </cell>
        </row>
        <row r="515">
          <cell r="D515">
            <v>800000</v>
          </cell>
          <cell r="E515">
            <v>0</v>
          </cell>
          <cell r="F515">
            <v>0</v>
          </cell>
          <cell r="G515">
            <v>0</v>
          </cell>
          <cell r="H515">
            <v>0</v>
          </cell>
          <cell r="I515">
            <v>0</v>
          </cell>
          <cell r="J515">
            <v>0</v>
          </cell>
          <cell r="K515">
            <v>0</v>
          </cell>
          <cell r="L515">
            <v>800000</v>
          </cell>
          <cell r="M515">
            <v>0</v>
          </cell>
          <cell r="N515">
            <v>0</v>
          </cell>
          <cell r="O515">
            <v>0</v>
          </cell>
          <cell r="P515">
            <v>0</v>
          </cell>
        </row>
        <row r="516">
          <cell r="D516">
            <v>400000</v>
          </cell>
          <cell r="E516">
            <v>0</v>
          </cell>
          <cell r="F516">
            <v>0</v>
          </cell>
          <cell r="G516">
            <v>0</v>
          </cell>
          <cell r="H516">
            <v>0</v>
          </cell>
          <cell r="I516">
            <v>0</v>
          </cell>
          <cell r="J516">
            <v>0</v>
          </cell>
          <cell r="K516">
            <v>0</v>
          </cell>
          <cell r="L516">
            <v>400000</v>
          </cell>
          <cell r="M516">
            <v>0</v>
          </cell>
          <cell r="N516">
            <v>0</v>
          </cell>
          <cell r="O516">
            <v>0</v>
          </cell>
          <cell r="P516">
            <v>0</v>
          </cell>
        </row>
        <row r="517">
          <cell r="D517">
            <v>400000</v>
          </cell>
          <cell r="E517">
            <v>0</v>
          </cell>
          <cell r="F517">
            <v>0</v>
          </cell>
          <cell r="G517">
            <v>0</v>
          </cell>
          <cell r="H517">
            <v>0</v>
          </cell>
          <cell r="I517">
            <v>0</v>
          </cell>
          <cell r="J517">
            <v>0</v>
          </cell>
          <cell r="K517">
            <v>0</v>
          </cell>
          <cell r="L517">
            <v>400000</v>
          </cell>
          <cell r="M517">
            <v>0</v>
          </cell>
          <cell r="N517">
            <v>0</v>
          </cell>
          <cell r="O517">
            <v>0</v>
          </cell>
          <cell r="P517">
            <v>0</v>
          </cell>
        </row>
        <row r="518">
          <cell r="D518">
            <v>500000</v>
          </cell>
          <cell r="E518">
            <v>0</v>
          </cell>
          <cell r="F518">
            <v>0</v>
          </cell>
          <cell r="G518">
            <v>0</v>
          </cell>
          <cell r="H518">
            <v>0</v>
          </cell>
          <cell r="I518">
            <v>0</v>
          </cell>
          <cell r="J518">
            <v>0</v>
          </cell>
          <cell r="K518">
            <v>0</v>
          </cell>
          <cell r="L518">
            <v>500000</v>
          </cell>
          <cell r="M518">
            <v>0</v>
          </cell>
          <cell r="N518">
            <v>0</v>
          </cell>
          <cell r="O518">
            <v>0</v>
          </cell>
          <cell r="P518">
            <v>0</v>
          </cell>
        </row>
        <row r="519">
          <cell r="D519">
            <v>500000</v>
          </cell>
          <cell r="E519">
            <v>0</v>
          </cell>
          <cell r="F519">
            <v>0</v>
          </cell>
          <cell r="G519">
            <v>0</v>
          </cell>
          <cell r="H519">
            <v>0</v>
          </cell>
          <cell r="I519">
            <v>0</v>
          </cell>
          <cell r="J519">
            <v>0</v>
          </cell>
          <cell r="K519">
            <v>0</v>
          </cell>
          <cell r="L519">
            <v>500000</v>
          </cell>
          <cell r="M519">
            <v>0</v>
          </cell>
          <cell r="N519">
            <v>0</v>
          </cell>
          <cell r="O519">
            <v>0</v>
          </cell>
          <cell r="P519">
            <v>0</v>
          </cell>
        </row>
        <row r="520">
          <cell r="D520">
            <v>1500000</v>
          </cell>
          <cell r="E520">
            <v>0</v>
          </cell>
          <cell r="F520">
            <v>0</v>
          </cell>
          <cell r="G520">
            <v>0</v>
          </cell>
          <cell r="H520">
            <v>0</v>
          </cell>
          <cell r="I520">
            <v>0</v>
          </cell>
          <cell r="J520">
            <v>0</v>
          </cell>
          <cell r="K520">
            <v>0</v>
          </cell>
          <cell r="L520">
            <v>1500000</v>
          </cell>
          <cell r="M520">
            <v>0</v>
          </cell>
          <cell r="N520">
            <v>0</v>
          </cell>
          <cell r="O520">
            <v>0</v>
          </cell>
          <cell r="P520">
            <v>0</v>
          </cell>
        </row>
        <row r="521">
          <cell r="D521">
            <v>1500000</v>
          </cell>
          <cell r="E521">
            <v>0</v>
          </cell>
          <cell r="F521">
            <v>0</v>
          </cell>
          <cell r="G521">
            <v>0</v>
          </cell>
          <cell r="H521">
            <v>0</v>
          </cell>
          <cell r="I521">
            <v>0</v>
          </cell>
          <cell r="J521">
            <v>0</v>
          </cell>
          <cell r="K521">
            <v>0</v>
          </cell>
          <cell r="L521">
            <v>1500000</v>
          </cell>
          <cell r="M521">
            <v>0</v>
          </cell>
          <cell r="N521">
            <v>0</v>
          </cell>
          <cell r="O521">
            <v>0</v>
          </cell>
          <cell r="P521">
            <v>0</v>
          </cell>
        </row>
        <row r="522">
          <cell r="D522">
            <v>5494000</v>
          </cell>
          <cell r="E522">
            <v>0</v>
          </cell>
          <cell r="F522">
            <v>0</v>
          </cell>
          <cell r="G522">
            <v>0</v>
          </cell>
          <cell r="H522">
            <v>0</v>
          </cell>
          <cell r="I522">
            <v>0</v>
          </cell>
          <cell r="J522">
            <v>0</v>
          </cell>
          <cell r="K522">
            <v>0</v>
          </cell>
          <cell r="L522">
            <v>0</v>
          </cell>
          <cell r="M522">
            <v>0</v>
          </cell>
          <cell r="N522">
            <v>0</v>
          </cell>
          <cell r="O522">
            <v>0</v>
          </cell>
          <cell r="P522">
            <v>0</v>
          </cell>
        </row>
        <row r="523">
          <cell r="D523">
            <v>5494000</v>
          </cell>
          <cell r="E523">
            <v>0</v>
          </cell>
          <cell r="F523">
            <v>0</v>
          </cell>
          <cell r="G523">
            <v>0</v>
          </cell>
          <cell r="H523">
            <v>0</v>
          </cell>
          <cell r="I523">
            <v>0</v>
          </cell>
          <cell r="J523">
            <v>0</v>
          </cell>
          <cell r="K523">
            <v>0</v>
          </cell>
          <cell r="L523">
            <v>0</v>
          </cell>
          <cell r="M523">
            <v>0</v>
          </cell>
          <cell r="N523">
            <v>0</v>
          </cell>
          <cell r="O523">
            <v>0</v>
          </cell>
          <cell r="P523">
            <v>0</v>
          </cell>
        </row>
        <row r="524">
          <cell r="D524">
            <v>5494000</v>
          </cell>
          <cell r="E524">
            <v>0</v>
          </cell>
          <cell r="F524">
            <v>0</v>
          </cell>
          <cell r="G524">
            <v>0</v>
          </cell>
          <cell r="H524">
            <v>0</v>
          </cell>
          <cell r="I524">
            <v>0</v>
          </cell>
          <cell r="J524">
            <v>0</v>
          </cell>
          <cell r="K524">
            <v>0</v>
          </cell>
          <cell r="L524">
            <v>0</v>
          </cell>
          <cell r="M524">
            <v>0</v>
          </cell>
          <cell r="N524">
            <v>0</v>
          </cell>
          <cell r="O524">
            <v>0</v>
          </cell>
          <cell r="P524">
            <v>0</v>
          </cell>
        </row>
        <row r="525">
          <cell r="D525">
            <v>5494000</v>
          </cell>
          <cell r="E525">
            <v>0</v>
          </cell>
          <cell r="F525">
            <v>0</v>
          </cell>
          <cell r="G525">
            <v>0</v>
          </cell>
          <cell r="H525">
            <v>0</v>
          </cell>
          <cell r="I525">
            <v>0</v>
          </cell>
          <cell r="J525">
            <v>0</v>
          </cell>
          <cell r="K525">
            <v>0</v>
          </cell>
          <cell r="L525">
            <v>0</v>
          </cell>
          <cell r="M525">
            <v>0</v>
          </cell>
          <cell r="N525">
            <v>0</v>
          </cell>
          <cell r="O525">
            <v>0</v>
          </cell>
          <cell r="P525">
            <v>0</v>
          </cell>
        </row>
        <row r="526">
          <cell r="D526">
            <v>738000</v>
          </cell>
          <cell r="E526">
            <v>0</v>
          </cell>
          <cell r="F526">
            <v>0</v>
          </cell>
          <cell r="G526">
            <v>0</v>
          </cell>
          <cell r="H526">
            <v>0</v>
          </cell>
          <cell r="I526">
            <v>0</v>
          </cell>
          <cell r="J526">
            <v>0</v>
          </cell>
          <cell r="K526">
            <v>0</v>
          </cell>
          <cell r="L526">
            <v>0</v>
          </cell>
          <cell r="M526">
            <v>0</v>
          </cell>
          <cell r="N526">
            <v>0</v>
          </cell>
          <cell r="O526">
            <v>0</v>
          </cell>
          <cell r="P526">
            <v>0</v>
          </cell>
        </row>
        <row r="529">
          <cell r="D529">
            <v>5562500</v>
          </cell>
          <cell r="E529">
            <v>0</v>
          </cell>
          <cell r="F529">
            <v>0</v>
          </cell>
          <cell r="G529">
            <v>0</v>
          </cell>
          <cell r="H529">
            <v>0</v>
          </cell>
          <cell r="I529">
            <v>0</v>
          </cell>
          <cell r="J529">
            <v>0</v>
          </cell>
          <cell r="K529">
            <v>0</v>
          </cell>
          <cell r="L529">
            <v>0</v>
          </cell>
          <cell r="M529">
            <v>0</v>
          </cell>
          <cell r="N529">
            <v>0</v>
          </cell>
          <cell r="O529">
            <v>0</v>
          </cell>
          <cell r="P529">
            <v>2000000</v>
          </cell>
        </row>
        <row r="530">
          <cell r="D530">
            <v>5562500</v>
          </cell>
          <cell r="E530">
            <v>0</v>
          </cell>
          <cell r="F530">
            <v>0</v>
          </cell>
          <cell r="G530">
            <v>0</v>
          </cell>
          <cell r="H530">
            <v>0</v>
          </cell>
          <cell r="I530">
            <v>0</v>
          </cell>
          <cell r="J530">
            <v>0</v>
          </cell>
          <cell r="K530">
            <v>0</v>
          </cell>
          <cell r="L530">
            <v>0</v>
          </cell>
          <cell r="M530">
            <v>0</v>
          </cell>
          <cell r="N530">
            <v>0</v>
          </cell>
          <cell r="O530">
            <v>0</v>
          </cell>
          <cell r="P530">
            <v>2000000</v>
          </cell>
        </row>
        <row r="531">
          <cell r="D531">
            <v>5562500</v>
          </cell>
          <cell r="E531">
            <v>0</v>
          </cell>
          <cell r="F531">
            <v>0</v>
          </cell>
          <cell r="G531">
            <v>0</v>
          </cell>
          <cell r="H531">
            <v>0</v>
          </cell>
          <cell r="I531">
            <v>0</v>
          </cell>
          <cell r="J531">
            <v>0</v>
          </cell>
          <cell r="K531">
            <v>0</v>
          </cell>
          <cell r="L531">
            <v>0</v>
          </cell>
          <cell r="M531">
            <v>0</v>
          </cell>
          <cell r="N531">
            <v>0</v>
          </cell>
          <cell r="O531">
            <v>0</v>
          </cell>
          <cell r="P531">
            <v>2000000</v>
          </cell>
        </row>
        <row r="532">
          <cell r="D532">
            <v>5562500</v>
          </cell>
          <cell r="E532">
            <v>0</v>
          </cell>
          <cell r="F532">
            <v>0</v>
          </cell>
          <cell r="G532">
            <v>0</v>
          </cell>
          <cell r="H532">
            <v>0</v>
          </cell>
          <cell r="I532">
            <v>0</v>
          </cell>
          <cell r="J532">
            <v>0</v>
          </cell>
          <cell r="K532">
            <v>0</v>
          </cell>
          <cell r="L532">
            <v>0</v>
          </cell>
          <cell r="M532">
            <v>0</v>
          </cell>
          <cell r="N532">
            <v>0</v>
          </cell>
          <cell r="O532">
            <v>0</v>
          </cell>
          <cell r="P532">
            <v>2000000</v>
          </cell>
        </row>
        <row r="533">
          <cell r="D533">
            <v>5562500</v>
          </cell>
          <cell r="E533">
            <v>0</v>
          </cell>
          <cell r="F533">
            <v>0</v>
          </cell>
          <cell r="G533">
            <v>0</v>
          </cell>
          <cell r="H533">
            <v>0</v>
          </cell>
          <cell r="I533">
            <v>0</v>
          </cell>
          <cell r="J533">
            <v>0</v>
          </cell>
          <cell r="K533">
            <v>0</v>
          </cell>
          <cell r="L533">
            <v>0</v>
          </cell>
          <cell r="M533">
            <v>0</v>
          </cell>
          <cell r="N533">
            <v>0</v>
          </cell>
          <cell r="O533">
            <v>0</v>
          </cell>
          <cell r="P533">
            <v>2000000</v>
          </cell>
        </row>
        <row r="534">
          <cell r="D534">
            <v>5562500</v>
          </cell>
          <cell r="E534">
            <v>0</v>
          </cell>
          <cell r="F534">
            <v>0</v>
          </cell>
          <cell r="G534">
            <v>0</v>
          </cell>
          <cell r="H534">
            <v>0</v>
          </cell>
          <cell r="I534">
            <v>0</v>
          </cell>
          <cell r="J534">
            <v>0</v>
          </cell>
          <cell r="K534">
            <v>0</v>
          </cell>
          <cell r="L534">
            <v>0</v>
          </cell>
          <cell r="M534">
            <v>0</v>
          </cell>
          <cell r="N534">
            <v>0</v>
          </cell>
          <cell r="O534">
            <v>0</v>
          </cell>
          <cell r="P534">
            <v>2000000</v>
          </cell>
        </row>
        <row r="535">
          <cell r="D535">
            <v>1947442474</v>
          </cell>
          <cell r="E535">
            <v>0</v>
          </cell>
          <cell r="F535">
            <v>650000</v>
          </cell>
          <cell r="G535">
            <v>76459920</v>
          </cell>
          <cell r="H535">
            <v>68022000</v>
          </cell>
          <cell r="I535">
            <v>268435150</v>
          </cell>
          <cell r="J535">
            <v>34336000</v>
          </cell>
          <cell r="K535">
            <v>468147450</v>
          </cell>
          <cell r="L535">
            <v>74391740</v>
          </cell>
          <cell r="M535">
            <v>50048640</v>
          </cell>
          <cell r="N535">
            <v>370737000</v>
          </cell>
          <cell r="O535">
            <v>69836280</v>
          </cell>
          <cell r="P535">
            <v>378207400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I54"/>
  <sheetViews>
    <sheetView view="pageBreakPreview" topLeftCell="A13" zoomScale="76" zoomScaleNormal="90" zoomScaleSheetLayoutView="76" zoomScalePageLayoutView="90" workbookViewId="0">
      <selection activeCell="B10" sqref="B10"/>
    </sheetView>
  </sheetViews>
  <sheetFormatPr defaultColWidth="20.85546875" defaultRowHeight="15.75"/>
  <cols>
    <col min="1" max="1" width="2.5703125" style="191" customWidth="1"/>
    <col min="2" max="2" width="56.140625" style="191" customWidth="1"/>
    <col min="3" max="3" width="16" style="217" customWidth="1"/>
    <col min="4" max="4" width="27.28515625" style="191" bestFit="1" customWidth="1"/>
    <col min="5" max="5" width="26.85546875" style="191" bestFit="1" customWidth="1"/>
    <col min="6" max="6" width="24.7109375" style="191" bestFit="1" customWidth="1"/>
    <col min="7" max="7" width="2.7109375" style="191" customWidth="1"/>
    <col min="8" max="16384" width="20.85546875" style="191"/>
  </cols>
  <sheetData>
    <row r="1" spans="1:9" ht="15.75" customHeight="1">
      <c r="A1" s="186"/>
      <c r="B1" s="187"/>
      <c r="C1" s="188"/>
      <c r="D1" s="187"/>
      <c r="E1" s="187"/>
      <c r="F1" s="187"/>
      <c r="G1" s="189"/>
      <c r="H1" s="190"/>
    </row>
    <row r="2" spans="1:9" s="194" customFormat="1" ht="15.75" customHeight="1">
      <c r="A2" s="192"/>
      <c r="B2" s="234" t="s">
        <v>834</v>
      </c>
      <c r="C2" s="234"/>
      <c r="D2" s="234"/>
      <c r="E2" s="234"/>
      <c r="F2" s="234"/>
      <c r="G2" s="193"/>
    </row>
    <row r="3" spans="1:9" s="194" customFormat="1" ht="15.75" customHeight="1">
      <c r="A3" s="192"/>
      <c r="B3" s="234" t="s">
        <v>179</v>
      </c>
      <c r="C3" s="234"/>
      <c r="D3" s="234"/>
      <c r="E3" s="234"/>
      <c r="F3" s="234"/>
      <c r="G3" s="193"/>
      <c r="H3" s="195"/>
    </row>
    <row r="4" spans="1:9" s="194" customFormat="1" ht="15.75" customHeight="1">
      <c r="A4" s="192"/>
      <c r="B4" s="234" t="s">
        <v>835</v>
      </c>
      <c r="C4" s="234"/>
      <c r="D4" s="234"/>
      <c r="E4" s="234"/>
      <c r="F4" s="234"/>
      <c r="G4" s="193"/>
    </row>
    <row r="5" spans="1:9" s="194" customFormat="1">
      <c r="A5" s="192"/>
      <c r="B5" s="234" t="s">
        <v>836</v>
      </c>
      <c r="C5" s="234"/>
      <c r="D5" s="234"/>
      <c r="E5" s="234"/>
      <c r="F5" s="234"/>
      <c r="G5" s="193"/>
    </row>
    <row r="6" spans="1:9" s="194" customFormat="1">
      <c r="A6" s="192"/>
      <c r="B6" s="234" t="s">
        <v>477</v>
      </c>
      <c r="C6" s="234"/>
      <c r="D6" s="234"/>
      <c r="E6" s="234"/>
      <c r="F6" s="234"/>
      <c r="G6" s="193"/>
    </row>
    <row r="7" spans="1:9">
      <c r="A7" s="196"/>
      <c r="B7" s="197"/>
      <c r="C7" s="197"/>
      <c r="D7" s="197"/>
      <c r="E7" s="197"/>
      <c r="F7" s="197"/>
      <c r="G7" s="198"/>
    </row>
    <row r="8" spans="1:9" s="194" customFormat="1">
      <c r="A8" s="199"/>
      <c r="B8" s="200"/>
      <c r="C8" s="201" t="s">
        <v>837</v>
      </c>
      <c r="D8" s="201" t="s">
        <v>13</v>
      </c>
      <c r="E8" s="201" t="s">
        <v>14</v>
      </c>
      <c r="F8" s="201" t="s">
        <v>838</v>
      </c>
      <c r="G8" s="202"/>
    </row>
    <row r="9" spans="1:9">
      <c r="A9" s="203"/>
      <c r="B9" s="204"/>
      <c r="C9" s="205"/>
      <c r="D9" s="204"/>
      <c r="E9" s="204"/>
      <c r="F9" s="204"/>
      <c r="G9" s="206"/>
    </row>
    <row r="10" spans="1:9" s="194" customFormat="1">
      <c r="A10" s="192"/>
      <c r="B10" s="207" t="s">
        <v>839</v>
      </c>
      <c r="C10" s="208"/>
      <c r="D10" s="209"/>
      <c r="E10" s="209"/>
      <c r="F10" s="210"/>
      <c r="G10" s="193"/>
    </row>
    <row r="11" spans="1:9">
      <c r="A11" s="203"/>
      <c r="B11" s="211" t="s">
        <v>840</v>
      </c>
      <c r="C11" s="212" t="s">
        <v>841</v>
      </c>
      <c r="D11" s="213">
        <v>146000000</v>
      </c>
      <c r="E11" s="213">
        <v>141492000</v>
      </c>
      <c r="F11" s="214">
        <f>D11-E11</f>
        <v>4508000</v>
      </c>
      <c r="G11" s="206"/>
    </row>
    <row r="12" spans="1:9">
      <c r="A12" s="203"/>
      <c r="B12" s="211" t="s">
        <v>842</v>
      </c>
      <c r="C12" s="212"/>
      <c r="D12" s="214">
        <f>SUM(D13:D17)</f>
        <v>1730419000</v>
      </c>
      <c r="E12" s="214">
        <f>SUM(E13:E17)</f>
        <v>1730419150</v>
      </c>
      <c r="F12" s="214">
        <f>SUM(F13:F17)</f>
        <v>-150</v>
      </c>
      <c r="G12" s="206"/>
    </row>
    <row r="13" spans="1:9">
      <c r="A13" s="203"/>
      <c r="B13" s="211" t="s">
        <v>843</v>
      </c>
      <c r="C13" s="212" t="s">
        <v>844</v>
      </c>
      <c r="D13" s="215">
        <v>931284000</v>
      </c>
      <c r="E13" s="215">
        <f>D13+150</f>
        <v>931284150</v>
      </c>
      <c r="F13" s="214">
        <f>D13-E13</f>
        <v>-150</v>
      </c>
      <c r="G13" s="206"/>
      <c r="I13" s="191">
        <f>20/100*D13</f>
        <v>186256800</v>
      </c>
    </row>
    <row r="14" spans="1:9" ht="15" customHeight="1">
      <c r="A14" s="203"/>
      <c r="B14" s="211" t="s">
        <v>845</v>
      </c>
      <c r="C14" s="212" t="s">
        <v>846</v>
      </c>
      <c r="D14" s="214">
        <v>60634100</v>
      </c>
      <c r="E14" s="214">
        <f>D14</f>
        <v>60634100</v>
      </c>
      <c r="F14" s="214">
        <f t="shared" ref="F14:F18" si="0">D14-E14</f>
        <v>0</v>
      </c>
      <c r="G14" s="206"/>
      <c r="I14" s="191">
        <f>40/100*D13</f>
        <v>372513600</v>
      </c>
    </row>
    <row r="15" spans="1:9" ht="15" customHeight="1">
      <c r="A15" s="203"/>
      <c r="B15" s="211" t="s">
        <v>847</v>
      </c>
      <c r="C15" s="212" t="s">
        <v>848</v>
      </c>
      <c r="D15" s="214">
        <v>676838100</v>
      </c>
      <c r="E15" s="214">
        <f>D15</f>
        <v>676838100</v>
      </c>
      <c r="F15" s="214">
        <f t="shared" si="0"/>
        <v>0</v>
      </c>
      <c r="G15" s="206"/>
    </row>
    <row r="16" spans="1:9">
      <c r="A16" s="203"/>
      <c r="B16" s="211" t="s">
        <v>849</v>
      </c>
      <c r="C16" s="212" t="s">
        <v>850</v>
      </c>
      <c r="D16" s="216">
        <v>0</v>
      </c>
      <c r="E16" s="216">
        <v>0</v>
      </c>
      <c r="F16" s="214">
        <f t="shared" si="0"/>
        <v>0</v>
      </c>
      <c r="G16" s="206"/>
    </row>
    <row r="17" spans="1:7">
      <c r="A17" s="203"/>
      <c r="B17" s="211" t="s">
        <v>851</v>
      </c>
      <c r="C17" s="212" t="s">
        <v>852</v>
      </c>
      <c r="D17" s="216">
        <v>61662800</v>
      </c>
      <c r="E17" s="216">
        <v>61662800</v>
      </c>
      <c r="F17" s="214">
        <f t="shared" si="0"/>
        <v>0</v>
      </c>
      <c r="G17" s="206"/>
    </row>
    <row r="18" spans="1:7">
      <c r="A18" s="203"/>
      <c r="B18" s="211" t="s">
        <v>853</v>
      </c>
      <c r="C18" s="217" t="s">
        <v>854</v>
      </c>
      <c r="D18" s="215">
        <v>8000000</v>
      </c>
      <c r="E18" s="215">
        <v>12331800</v>
      </c>
      <c r="F18" s="214">
        <f t="shared" si="0"/>
        <v>-4331800</v>
      </c>
      <c r="G18" s="206"/>
    </row>
    <row r="19" spans="1:7" s="194" customFormat="1">
      <c r="A19" s="192"/>
      <c r="B19" s="218" t="s">
        <v>855</v>
      </c>
      <c r="C19" s="208"/>
      <c r="D19" s="219">
        <f>D11+D12+D18</f>
        <v>1884419000</v>
      </c>
      <c r="E19" s="219">
        <f t="shared" ref="E19" si="1">E11+E12+E18</f>
        <v>1884242950</v>
      </c>
      <c r="F19" s="219">
        <f>F11+F12+F18</f>
        <v>176050</v>
      </c>
      <c r="G19" s="193"/>
    </row>
    <row r="20" spans="1:7">
      <c r="A20" s="203"/>
      <c r="B20" s="204"/>
      <c r="C20" s="205"/>
      <c r="D20" s="204"/>
      <c r="E20" s="204"/>
      <c r="F20" s="204"/>
      <c r="G20" s="206"/>
    </row>
    <row r="21" spans="1:7" s="194" customFormat="1">
      <c r="A21" s="192"/>
      <c r="B21" s="207" t="s">
        <v>501</v>
      </c>
      <c r="C21" s="208"/>
      <c r="D21" s="210"/>
      <c r="E21" s="210"/>
      <c r="F21" s="210"/>
      <c r="G21" s="193"/>
    </row>
    <row r="22" spans="1:7">
      <c r="A22" s="203"/>
      <c r="B22" s="211" t="s">
        <v>856</v>
      </c>
      <c r="C22" s="212" t="s">
        <v>857</v>
      </c>
      <c r="D22" s="216">
        <v>891955970</v>
      </c>
      <c r="E22" s="216">
        <v>862066580</v>
      </c>
      <c r="F22" s="214">
        <f>D22-E22</f>
        <v>29889390</v>
      </c>
      <c r="G22" s="206"/>
    </row>
    <row r="23" spans="1:7" ht="15" customHeight="1">
      <c r="A23" s="203"/>
      <c r="B23" s="211" t="s">
        <v>858</v>
      </c>
      <c r="C23" s="212" t="s">
        <v>859</v>
      </c>
      <c r="D23" s="216">
        <v>850401689</v>
      </c>
      <c r="E23" s="216">
        <v>801230000</v>
      </c>
      <c r="F23" s="214">
        <f t="shared" ref="F23:F27" si="2">D23-E23</f>
        <v>49171689</v>
      </c>
      <c r="G23" s="206"/>
    </row>
    <row r="24" spans="1:7" ht="15" customHeight="1">
      <c r="A24" s="203"/>
      <c r="B24" s="211" t="s">
        <v>860</v>
      </c>
      <c r="C24" s="212" t="s">
        <v>861</v>
      </c>
      <c r="D24" s="216">
        <v>79959815</v>
      </c>
      <c r="E24" s="216">
        <v>79906500</v>
      </c>
      <c r="F24" s="214">
        <f t="shared" si="2"/>
        <v>53315</v>
      </c>
      <c r="G24" s="206"/>
    </row>
    <row r="25" spans="1:7" ht="15" customHeight="1">
      <c r="A25" s="203"/>
      <c r="B25" s="211" t="s">
        <v>862</v>
      </c>
      <c r="C25" s="212" t="s">
        <v>863</v>
      </c>
      <c r="D25" s="214">
        <v>119562500</v>
      </c>
      <c r="E25" s="214">
        <v>114068500</v>
      </c>
      <c r="F25" s="214">
        <f t="shared" si="2"/>
        <v>5494000</v>
      </c>
      <c r="G25" s="206"/>
    </row>
    <row r="26" spans="1:7" ht="15" customHeight="1">
      <c r="A26" s="203"/>
      <c r="B26" s="211" t="s">
        <v>864</v>
      </c>
      <c r="C26" s="212" t="s">
        <v>865</v>
      </c>
      <c r="D26" s="214">
        <v>5562500</v>
      </c>
      <c r="E26" s="214">
        <v>2000000</v>
      </c>
      <c r="F26" s="214">
        <f t="shared" si="2"/>
        <v>3562500</v>
      </c>
      <c r="G26" s="206"/>
    </row>
    <row r="27" spans="1:7" ht="15" customHeight="1">
      <c r="A27" s="203"/>
      <c r="B27" s="211" t="s">
        <v>866</v>
      </c>
      <c r="C27" s="205"/>
      <c r="D27" s="214"/>
      <c r="E27" s="214"/>
      <c r="F27" s="214">
        <f t="shared" si="2"/>
        <v>0</v>
      </c>
      <c r="G27" s="206"/>
    </row>
    <row r="28" spans="1:7" s="194" customFormat="1">
      <c r="A28" s="192"/>
      <c r="B28" s="218" t="s">
        <v>827</v>
      </c>
      <c r="C28" s="208"/>
      <c r="D28" s="220">
        <f>SUM(D22:D27)</f>
        <v>1947442474</v>
      </c>
      <c r="E28" s="220">
        <f t="shared" ref="E28:F28" si="3">SUM(E22:E27)</f>
        <v>1859271580</v>
      </c>
      <c r="F28" s="220">
        <f t="shared" si="3"/>
        <v>88170894</v>
      </c>
      <c r="G28" s="193"/>
    </row>
    <row r="29" spans="1:7" s="194" customFormat="1">
      <c r="A29" s="192"/>
      <c r="B29" s="218" t="s">
        <v>867</v>
      </c>
      <c r="C29" s="208"/>
      <c r="D29" s="220">
        <f>D19-D28</f>
        <v>-63023474</v>
      </c>
      <c r="E29" s="220">
        <f t="shared" ref="E29:F29" si="4">E19-E28</f>
        <v>24971370</v>
      </c>
      <c r="F29" s="220">
        <f t="shared" si="4"/>
        <v>-87994844</v>
      </c>
      <c r="G29" s="193"/>
    </row>
    <row r="30" spans="1:7">
      <c r="A30" s="203"/>
      <c r="B30" s="211"/>
      <c r="C30" s="205"/>
      <c r="D30" s="221"/>
      <c r="E30" s="221"/>
      <c r="F30" s="204"/>
      <c r="G30" s="206"/>
    </row>
    <row r="31" spans="1:7">
      <c r="A31" s="203"/>
      <c r="B31" s="207" t="s">
        <v>868</v>
      </c>
      <c r="C31" s="212" t="s">
        <v>869</v>
      </c>
      <c r="D31" s="222"/>
      <c r="E31" s="223"/>
      <c r="F31" s="204"/>
      <c r="G31" s="206"/>
    </row>
    <row r="32" spans="1:7">
      <c r="A32" s="203"/>
      <c r="B32" s="211" t="s">
        <v>870</v>
      </c>
      <c r="C32" s="224"/>
      <c r="D32" s="215">
        <v>63023474</v>
      </c>
      <c r="E32" s="215">
        <v>63023474</v>
      </c>
      <c r="F32" s="225">
        <f>D32-E32</f>
        <v>0</v>
      </c>
      <c r="G32" s="206"/>
    </row>
    <row r="33" spans="1:7">
      <c r="A33" s="203"/>
      <c r="B33" s="211" t="s">
        <v>871</v>
      </c>
      <c r="C33" s="224"/>
      <c r="D33" s="226">
        <v>0</v>
      </c>
      <c r="E33" s="226">
        <v>0</v>
      </c>
      <c r="F33" s="225">
        <f>D33-E33</f>
        <v>0</v>
      </c>
      <c r="G33" s="206"/>
    </row>
    <row r="34" spans="1:7" s="194" customFormat="1">
      <c r="A34" s="192"/>
      <c r="B34" s="218" t="s">
        <v>872</v>
      </c>
      <c r="C34" s="227"/>
      <c r="D34" s="228">
        <f>D32-D33</f>
        <v>63023474</v>
      </c>
      <c r="E34" s="228">
        <f t="shared" ref="E34:F34" si="5">E32-E33</f>
        <v>63023474</v>
      </c>
      <c r="F34" s="228">
        <f t="shared" si="5"/>
        <v>0</v>
      </c>
      <c r="G34" s="193"/>
    </row>
    <row r="35" spans="1:7" s="194" customFormat="1">
      <c r="A35" s="192"/>
      <c r="B35" s="207" t="s">
        <v>873</v>
      </c>
      <c r="C35" s="227"/>
      <c r="D35" s="229">
        <f>D29+D34</f>
        <v>0</v>
      </c>
      <c r="E35" s="229">
        <f t="shared" ref="E35:F35" si="6">E29+E34</f>
        <v>87994844</v>
      </c>
      <c r="F35" s="229">
        <f t="shared" si="6"/>
        <v>-87994844</v>
      </c>
      <c r="G35" s="193"/>
    </row>
    <row r="36" spans="1:7">
      <c r="A36" s="196"/>
      <c r="B36" s="230"/>
      <c r="C36" s="197"/>
      <c r="D36" s="231"/>
      <c r="E36" s="232"/>
      <c r="F36" s="232"/>
      <c r="G36" s="198"/>
    </row>
    <row r="37" spans="1:7">
      <c r="B37" s="221"/>
      <c r="C37" s="224"/>
      <c r="D37" s="222"/>
      <c r="E37" s="223"/>
      <c r="F37" s="221"/>
    </row>
    <row r="38" spans="1:7">
      <c r="B38" s="221"/>
      <c r="C38" s="224"/>
      <c r="D38" s="222"/>
      <c r="E38" s="223"/>
      <c r="F38" s="221"/>
    </row>
    <row r="39" spans="1:7">
      <c r="B39" s="221"/>
      <c r="C39" s="224"/>
      <c r="D39" s="221"/>
      <c r="E39" s="221"/>
      <c r="F39" s="221"/>
    </row>
    <row r="40" spans="1:7">
      <c r="B40" s="221"/>
      <c r="C40" s="224"/>
      <c r="D40" s="221"/>
      <c r="E40" s="221"/>
      <c r="F40" s="204"/>
    </row>
    <row r="41" spans="1:7">
      <c r="B41" s="221"/>
      <c r="C41" s="224"/>
      <c r="D41" s="221"/>
      <c r="E41" s="221"/>
      <c r="F41" s="233"/>
    </row>
    <row r="42" spans="1:7">
      <c r="B42" s="221"/>
      <c r="C42" s="224"/>
      <c r="D42" s="221"/>
      <c r="E42" s="221"/>
      <c r="F42" s="221"/>
    </row>
    <row r="43" spans="1:7">
      <c r="B43" s="221"/>
      <c r="C43" s="224"/>
      <c r="D43" s="221"/>
      <c r="E43" s="221"/>
      <c r="F43" s="221"/>
    </row>
    <row r="44" spans="1:7">
      <c r="B44" s="221"/>
      <c r="C44" s="224"/>
      <c r="D44" s="221"/>
      <c r="E44" s="221"/>
      <c r="F44" s="221"/>
    </row>
    <row r="45" spans="1:7">
      <c r="B45" s="221"/>
      <c r="C45" s="224"/>
      <c r="D45" s="221"/>
      <c r="E45" s="221"/>
      <c r="F45" s="221"/>
    </row>
    <row r="46" spans="1:7">
      <c r="B46" s="221"/>
      <c r="C46" s="224"/>
      <c r="D46" s="221"/>
      <c r="E46" s="221"/>
      <c r="F46" s="204"/>
    </row>
    <row r="47" spans="1:7">
      <c r="B47" s="221"/>
      <c r="C47" s="224"/>
      <c r="D47" s="221"/>
      <c r="E47" s="221"/>
      <c r="F47" s="221"/>
    </row>
    <row r="48" spans="1:7">
      <c r="B48" s="221"/>
      <c r="C48" s="205"/>
      <c r="D48" s="221"/>
      <c r="E48" s="221"/>
      <c r="F48" s="223"/>
    </row>
    <row r="49" spans="2:6">
      <c r="B49" s="221"/>
      <c r="C49" s="205"/>
      <c r="D49" s="221"/>
      <c r="E49" s="221"/>
      <c r="F49" s="223"/>
    </row>
    <row r="50" spans="2:6">
      <c r="B50" s="221"/>
      <c r="C50" s="224"/>
      <c r="D50" s="221"/>
      <c r="E50" s="221"/>
      <c r="F50" s="204"/>
    </row>
    <row r="51" spans="2:6">
      <c r="B51" s="221"/>
      <c r="C51" s="235"/>
      <c r="D51" s="221"/>
      <c r="E51" s="221"/>
      <c r="F51" s="211"/>
    </row>
    <row r="52" spans="2:6">
      <c r="B52" s="221"/>
      <c r="C52" s="235"/>
      <c r="D52" s="221"/>
      <c r="E52" s="221"/>
      <c r="F52" s="223"/>
    </row>
    <row r="53" spans="2:6">
      <c r="B53" s="221"/>
      <c r="C53" s="235"/>
      <c r="D53" s="221"/>
      <c r="E53" s="221"/>
      <c r="F53" s="223"/>
    </row>
    <row r="54" spans="2:6">
      <c r="B54" s="221"/>
      <c r="C54" s="235"/>
      <c r="D54" s="221"/>
      <c r="E54" s="221"/>
      <c r="F54" s="223"/>
    </row>
  </sheetData>
  <mergeCells count="6">
    <mergeCell ref="C51:C54"/>
    <mergeCell ref="B2:F2"/>
    <mergeCell ref="B3:F3"/>
    <mergeCell ref="B4:F4"/>
    <mergeCell ref="B5:F5"/>
    <mergeCell ref="B6:F6"/>
  </mergeCells>
  <pageMargins left="0.78740157480314965" right="0" top="0.47244094488188981" bottom="0.19685039370078741" header="0.31496062992125984" footer="0.31496062992125984"/>
  <pageSetup paperSize="5" scale="60" orientation="portrait" horizontalDpi="4294967293" verticalDpi="360" r:id="rId1"/>
</worksheet>
</file>

<file path=xl/worksheets/sheet2.xml><?xml version="1.0" encoding="utf-8"?>
<worksheet xmlns="http://schemas.openxmlformats.org/spreadsheetml/2006/main" xmlns:r="http://schemas.openxmlformats.org/officeDocument/2006/relationships">
  <dimension ref="A1:S511"/>
  <sheetViews>
    <sheetView workbookViewId="0">
      <pane ySplit="16" topLeftCell="A312" activePane="bottomLeft" state="frozen"/>
      <selection activeCell="A11" sqref="A11"/>
      <selection pane="bottomLeft" activeCell="G7" sqref="G7"/>
    </sheetView>
  </sheetViews>
  <sheetFormatPr defaultRowHeight="15"/>
  <cols>
    <col min="1" max="1" width="3.42578125" style="79" customWidth="1"/>
    <col min="2" max="2" width="7.42578125" style="79" customWidth="1"/>
    <col min="3" max="3" width="46.28515625" style="79" customWidth="1"/>
    <col min="4" max="4" width="22.28515625" style="79" customWidth="1"/>
    <col min="5" max="5" width="4.42578125" style="79" customWidth="1"/>
    <col min="6" max="6" width="4.5703125" style="80" customWidth="1"/>
    <col min="7" max="7" width="12" style="81" customWidth="1"/>
    <col min="8" max="9" width="12" style="81" hidden="1" customWidth="1"/>
    <col min="10" max="10" width="4.7109375" style="81" customWidth="1"/>
    <col min="11" max="11" width="4.5703125" style="82" customWidth="1"/>
    <col min="12" max="12" width="12" style="81" customWidth="1"/>
    <col min="13" max="13" width="4.85546875" style="81" customWidth="1"/>
    <col min="14" max="14" width="11.28515625" style="81" customWidth="1"/>
    <col min="15" max="15" width="10" style="81" customWidth="1"/>
    <col min="16" max="16" width="9.28515625" style="81" customWidth="1"/>
    <col min="17" max="17" width="5.85546875" style="79" customWidth="1"/>
    <col min="18" max="18" width="9.140625" style="79"/>
    <col min="19" max="19" width="13.85546875" style="79" bestFit="1" customWidth="1"/>
    <col min="20" max="16384" width="9.140625" style="79"/>
  </cols>
  <sheetData>
    <row r="1" spans="1:17">
      <c r="A1" s="79" t="s">
        <v>473</v>
      </c>
    </row>
    <row r="2" spans="1:17">
      <c r="A2" s="79" t="s">
        <v>474</v>
      </c>
    </row>
    <row r="3" spans="1:17" ht="15.75">
      <c r="A3" s="327" t="s">
        <v>475</v>
      </c>
      <c r="B3" s="327"/>
      <c r="C3" s="327"/>
      <c r="D3" s="327"/>
      <c r="E3" s="327"/>
      <c r="F3" s="327"/>
      <c r="G3" s="327"/>
      <c r="H3" s="327"/>
      <c r="I3" s="327"/>
      <c r="J3" s="327"/>
      <c r="K3" s="327"/>
      <c r="L3" s="327"/>
      <c r="M3" s="327"/>
      <c r="N3" s="327"/>
      <c r="O3" s="327"/>
      <c r="P3" s="327"/>
      <c r="Q3" s="327"/>
    </row>
    <row r="4" spans="1:17" ht="15.75">
      <c r="A4" s="327" t="s">
        <v>476</v>
      </c>
      <c r="B4" s="327"/>
      <c r="C4" s="327"/>
      <c r="D4" s="327"/>
      <c r="E4" s="327"/>
      <c r="F4" s="327"/>
      <c r="G4" s="327"/>
      <c r="H4" s="327"/>
      <c r="I4" s="327"/>
      <c r="J4" s="327"/>
      <c r="K4" s="327"/>
      <c r="L4" s="327"/>
      <c r="M4" s="327"/>
      <c r="N4" s="327"/>
      <c r="O4" s="327"/>
      <c r="P4" s="327"/>
      <c r="Q4" s="327"/>
    </row>
    <row r="5" spans="1:17" ht="15.75">
      <c r="A5" s="327" t="s">
        <v>477</v>
      </c>
      <c r="B5" s="327"/>
      <c r="C5" s="327"/>
      <c r="D5" s="327"/>
      <c r="E5" s="327"/>
      <c r="F5" s="327"/>
      <c r="G5" s="327"/>
      <c r="H5" s="327"/>
      <c r="I5" s="327"/>
      <c r="J5" s="327"/>
      <c r="K5" s="327"/>
      <c r="L5" s="327"/>
      <c r="M5" s="327"/>
      <c r="N5" s="327"/>
      <c r="O5" s="327"/>
      <c r="P5" s="327"/>
      <c r="Q5" s="327"/>
    </row>
    <row r="6" spans="1:17" ht="6.75" customHeight="1">
      <c r="A6" s="83"/>
      <c r="B6" s="83"/>
      <c r="C6" s="83"/>
      <c r="D6" s="84"/>
      <c r="E6" s="83"/>
      <c r="F6" s="85"/>
      <c r="G6" s="86"/>
      <c r="H6" s="86"/>
      <c r="I6" s="86"/>
      <c r="J6" s="86"/>
      <c r="K6" s="87"/>
      <c r="L6" s="86"/>
      <c r="M6" s="86"/>
      <c r="N6" s="86"/>
    </row>
    <row r="7" spans="1:17">
      <c r="A7" s="328" t="s">
        <v>478</v>
      </c>
      <c r="B7" s="328"/>
      <c r="C7" s="88" t="s">
        <v>479</v>
      </c>
      <c r="D7" s="89"/>
      <c r="E7" s="88"/>
      <c r="F7" s="90"/>
      <c r="G7" s="86"/>
      <c r="H7" s="86"/>
      <c r="I7" s="86"/>
      <c r="J7" s="86"/>
      <c r="K7" s="87"/>
      <c r="L7" s="86"/>
      <c r="M7" s="86"/>
      <c r="N7" s="86"/>
    </row>
    <row r="8" spans="1:17">
      <c r="A8" s="91" t="s">
        <v>480</v>
      </c>
      <c r="B8" s="91"/>
      <c r="C8" s="88" t="s">
        <v>481</v>
      </c>
      <c r="D8" s="89"/>
      <c r="E8" s="88"/>
      <c r="F8" s="90"/>
      <c r="G8" s="86"/>
      <c r="H8" s="86"/>
      <c r="I8" s="86"/>
      <c r="J8" s="86"/>
      <c r="K8" s="87"/>
      <c r="L8" s="86"/>
      <c r="M8" s="86"/>
      <c r="N8" s="86"/>
    </row>
    <row r="9" spans="1:17">
      <c r="A9" s="91" t="s">
        <v>482</v>
      </c>
      <c r="B9" s="91"/>
      <c r="C9" s="88" t="s">
        <v>483</v>
      </c>
      <c r="D9" s="89"/>
      <c r="E9" s="88"/>
      <c r="F9" s="90"/>
      <c r="G9" s="86"/>
      <c r="H9" s="86"/>
      <c r="I9" s="86"/>
      <c r="J9" s="86"/>
      <c r="K9" s="87"/>
      <c r="L9" s="86"/>
      <c r="M9" s="86"/>
      <c r="N9" s="86"/>
    </row>
    <row r="10" spans="1:17">
      <c r="A10" s="91" t="s">
        <v>484</v>
      </c>
      <c r="B10" s="91"/>
      <c r="C10" s="92" t="s">
        <v>485</v>
      </c>
      <c r="D10" s="89"/>
      <c r="E10" s="88"/>
      <c r="F10" s="90"/>
      <c r="G10" s="86"/>
      <c r="H10" s="86"/>
      <c r="I10" s="86"/>
      <c r="J10" s="86"/>
      <c r="K10" s="87"/>
      <c r="L10" s="86"/>
      <c r="M10" s="86"/>
      <c r="N10" s="86"/>
    </row>
    <row r="11" spans="1:17" hidden="1">
      <c r="A11" s="93"/>
      <c r="B11" s="94"/>
      <c r="C11" s="95"/>
      <c r="D11" s="95"/>
      <c r="E11" s="95"/>
      <c r="F11" s="96"/>
      <c r="G11" s="97"/>
      <c r="H11" s="97"/>
      <c r="I11" s="97"/>
      <c r="J11" s="97"/>
      <c r="K11" s="98"/>
      <c r="L11" s="99"/>
      <c r="M11" s="99"/>
      <c r="N11" s="99"/>
    </row>
    <row r="12" spans="1:17" ht="8.25" customHeight="1">
      <c r="A12" s="93"/>
      <c r="B12" s="94"/>
      <c r="C12" s="95"/>
      <c r="D12" s="95"/>
      <c r="E12" s="95"/>
      <c r="F12" s="96"/>
      <c r="G12" s="97"/>
      <c r="H12" s="97"/>
      <c r="I12" s="97"/>
      <c r="J12" s="97"/>
      <c r="K12" s="98"/>
      <c r="L12" s="99"/>
      <c r="M12" s="99"/>
      <c r="N12" s="99"/>
    </row>
    <row r="13" spans="1:17" ht="11.25" customHeight="1">
      <c r="A13" s="329" t="s">
        <v>486</v>
      </c>
      <c r="B13" s="329"/>
      <c r="C13" s="330" t="s">
        <v>487</v>
      </c>
      <c r="D13" s="330" t="s">
        <v>488</v>
      </c>
      <c r="E13" s="331" t="s">
        <v>488</v>
      </c>
      <c r="F13" s="332"/>
      <c r="G13" s="332"/>
      <c r="H13" s="332"/>
      <c r="I13" s="332"/>
      <c r="J13" s="332"/>
      <c r="K13" s="332"/>
      <c r="L13" s="332"/>
      <c r="M13" s="333"/>
      <c r="N13" s="334" t="s">
        <v>489</v>
      </c>
      <c r="O13" s="334"/>
      <c r="P13" s="334"/>
      <c r="Q13" s="334"/>
    </row>
    <row r="14" spans="1:17" ht="13.5" customHeight="1">
      <c r="A14" s="329"/>
      <c r="B14" s="329"/>
      <c r="C14" s="330"/>
      <c r="D14" s="330"/>
      <c r="E14" s="330" t="s">
        <v>490</v>
      </c>
      <c r="F14" s="330"/>
      <c r="G14" s="330"/>
      <c r="H14" s="330"/>
      <c r="I14" s="330"/>
      <c r="J14" s="330"/>
      <c r="K14" s="335" t="s">
        <v>491</v>
      </c>
      <c r="L14" s="335"/>
      <c r="M14" s="335"/>
      <c r="N14" s="336" t="s">
        <v>492</v>
      </c>
      <c r="O14" s="336" t="s">
        <v>493</v>
      </c>
      <c r="P14" s="336" t="s">
        <v>494</v>
      </c>
      <c r="Q14" s="338" t="s">
        <v>495</v>
      </c>
    </row>
    <row r="15" spans="1:17" ht="24.75" customHeight="1">
      <c r="A15" s="329"/>
      <c r="B15" s="329"/>
      <c r="C15" s="330"/>
      <c r="D15" s="330"/>
      <c r="E15" s="100" t="s">
        <v>496</v>
      </c>
      <c r="F15" s="100" t="s">
        <v>497</v>
      </c>
      <c r="G15" s="101" t="s">
        <v>13</v>
      </c>
      <c r="H15" s="102" t="s">
        <v>498</v>
      </c>
      <c r="I15" s="102" t="s">
        <v>499</v>
      </c>
      <c r="J15" s="101" t="s">
        <v>496</v>
      </c>
      <c r="K15" s="103" t="str">
        <f>F15</f>
        <v>Satuan</v>
      </c>
      <c r="L15" s="101" t="s">
        <v>13</v>
      </c>
      <c r="M15" s="104" t="s">
        <v>500</v>
      </c>
      <c r="N15" s="337"/>
      <c r="O15" s="337"/>
      <c r="P15" s="337"/>
      <c r="Q15" s="339"/>
    </row>
    <row r="16" spans="1:17" s="108" customFormat="1" ht="12.75" customHeight="1">
      <c r="A16" s="325">
        <v>1</v>
      </c>
      <c r="B16" s="326"/>
      <c r="C16" s="105">
        <v>2</v>
      </c>
      <c r="D16" s="106">
        <v>3</v>
      </c>
      <c r="E16" s="105">
        <v>4</v>
      </c>
      <c r="F16" s="105">
        <v>5</v>
      </c>
      <c r="G16" s="107">
        <v>6</v>
      </c>
      <c r="H16" s="107">
        <v>7</v>
      </c>
      <c r="I16" s="107">
        <v>8</v>
      </c>
      <c r="J16" s="107">
        <v>9</v>
      </c>
      <c r="K16" s="107">
        <v>10</v>
      </c>
      <c r="L16" s="107">
        <v>11</v>
      </c>
      <c r="M16" s="107">
        <v>12</v>
      </c>
      <c r="N16" s="107">
        <v>13</v>
      </c>
      <c r="O16" s="107">
        <v>14</v>
      </c>
      <c r="P16" s="107">
        <v>15</v>
      </c>
      <c r="Q16" s="105">
        <v>16</v>
      </c>
    </row>
    <row r="17" spans="1:17">
      <c r="A17" s="109"/>
      <c r="B17" s="110">
        <v>5</v>
      </c>
      <c r="C17" s="111" t="s">
        <v>501</v>
      </c>
      <c r="D17" s="112"/>
      <c r="E17" s="111"/>
      <c r="F17" s="113"/>
      <c r="G17" s="114">
        <f>[1]MASTER!D30</f>
        <v>1947442474</v>
      </c>
      <c r="H17" s="114">
        <f>[1]MASTER!P30</f>
        <v>378207400</v>
      </c>
      <c r="I17" s="114">
        <f>[1]MASTER!F30+[1]MASTER!E30+[1]MASTER!G30+[1]MASTER!H30+[1]MASTER!I30+[1]MASTER!J30+[1]MASTER!K30+[1]MASTER!L30+[1]MASTER!M30+[1]MASTER!N30+[1]MASTER!O30</f>
        <v>1481064180</v>
      </c>
      <c r="J17" s="114"/>
      <c r="K17" s="115"/>
      <c r="L17" s="114">
        <f t="shared" ref="L17:L60" si="0">H17+I17</f>
        <v>1859271580</v>
      </c>
      <c r="M17" s="116"/>
      <c r="N17" s="117"/>
      <c r="O17" s="118"/>
      <c r="P17" s="118"/>
      <c r="Q17" s="119"/>
    </row>
    <row r="18" spans="1:17">
      <c r="A18" s="120">
        <v>1</v>
      </c>
      <c r="B18" s="109"/>
      <c r="C18" s="121" t="s">
        <v>502</v>
      </c>
      <c r="D18" s="122"/>
      <c r="E18" s="121"/>
      <c r="F18" s="123"/>
      <c r="G18" s="114">
        <f>[1]MASTER!D31</f>
        <v>891955970</v>
      </c>
      <c r="H18" s="114">
        <f>[1]MASTER!P31</f>
        <v>297415500</v>
      </c>
      <c r="I18" s="114">
        <f>[1]MASTER!F31+[1]MASTER!E31+[1]MASTER!G31+[1]MASTER!H31+[1]MASTER!I31+[1]MASTER!J31+[1]MASTER!K31+[1]MASTER!L31+[1]MASTER!M31+[1]MASTER!N31+[1]MASTER!O31</f>
        <v>564651080</v>
      </c>
      <c r="J18" s="114"/>
      <c r="K18" s="115"/>
      <c r="L18" s="124">
        <f t="shared" si="0"/>
        <v>862066580</v>
      </c>
      <c r="M18" s="116"/>
      <c r="N18" s="117"/>
      <c r="O18" s="118"/>
      <c r="P18" s="118"/>
      <c r="Q18" s="119"/>
    </row>
    <row r="19" spans="1:17" s="132" customFormat="1" ht="26.25" customHeight="1">
      <c r="A19" s="120">
        <v>1.01</v>
      </c>
      <c r="B19" s="109"/>
      <c r="C19" s="125" t="s">
        <v>503</v>
      </c>
      <c r="D19" s="126"/>
      <c r="E19" s="125"/>
      <c r="F19" s="123"/>
      <c r="G19" s="127">
        <f>[1]MASTER!D32</f>
        <v>557601420</v>
      </c>
      <c r="H19" s="127">
        <f>[1]MASTER!P32</f>
        <v>61168700</v>
      </c>
      <c r="I19" s="127">
        <f>[1]MASTER!F32+[1]MASTER!E32+[1]MASTER!G32+[1]MASTER!H32+[1]MASTER!I32+[1]MASTER!J32+[1]MASTER!K32+[1]MASTER!L32+[1]MASTER!M32+[1]MASTER!N32+[1]MASTER!O32</f>
        <v>488900080</v>
      </c>
      <c r="J19" s="127"/>
      <c r="K19" s="115"/>
      <c r="L19" s="127">
        <f t="shared" si="0"/>
        <v>550068780</v>
      </c>
      <c r="M19" s="128"/>
      <c r="N19" s="129"/>
      <c r="O19" s="130"/>
      <c r="P19" s="130"/>
      <c r="Q19" s="131"/>
    </row>
    <row r="20" spans="1:17" s="132" customFormat="1" ht="38.25">
      <c r="A20" s="120" t="s">
        <v>504</v>
      </c>
      <c r="B20" s="109"/>
      <c r="C20" s="125" t="s">
        <v>505</v>
      </c>
      <c r="D20" s="126" t="s">
        <v>506</v>
      </c>
      <c r="E20" s="123">
        <v>11</v>
      </c>
      <c r="F20" s="123" t="s">
        <v>507</v>
      </c>
      <c r="G20" s="127">
        <f>[1]MASTER!D33</f>
        <v>32880000</v>
      </c>
      <c r="H20" s="127">
        <f>[1]MASTER!P33</f>
        <v>0</v>
      </c>
      <c r="I20" s="127">
        <f>[1]MASTER!F33+[1]MASTER!E33+[1]MASTER!G33+[1]MASTER!H33+[1]MASTER!I33+[1]MASTER!J33+[1]MASTER!K33+[1]MASTER!L33+[1]MASTER!M33+[1]MASTER!N33+[1]MASTER!O33</f>
        <v>30140000</v>
      </c>
      <c r="J20" s="133">
        <v>11</v>
      </c>
      <c r="K20" s="133" t="s">
        <v>507</v>
      </c>
      <c r="L20" s="127">
        <f t="shared" si="0"/>
        <v>30140000</v>
      </c>
      <c r="M20" s="128">
        <f>L20/G20*100</f>
        <v>91.666666666666657</v>
      </c>
      <c r="N20" s="134"/>
      <c r="O20" s="135">
        <v>30140000</v>
      </c>
      <c r="P20" s="130"/>
      <c r="Q20" s="131"/>
    </row>
    <row r="21" spans="1:17">
      <c r="A21" s="110"/>
      <c r="B21" s="110">
        <v>5.0999999999999996</v>
      </c>
      <c r="C21" s="112" t="s">
        <v>38</v>
      </c>
      <c r="D21" s="112"/>
      <c r="E21" s="112"/>
      <c r="F21" s="136"/>
      <c r="G21" s="137">
        <f>[1]MASTER!D34</f>
        <v>32880000</v>
      </c>
      <c r="H21" s="114">
        <f>[1]MASTER!P34</f>
        <v>0</v>
      </c>
      <c r="I21" s="137">
        <f>[1]MASTER!F34+[1]MASTER!E34+[1]MASTER!G34+[1]MASTER!H34+[1]MASTER!I34+[1]MASTER!J34+[1]MASTER!K34+[1]MASTER!L34+[1]MASTER!M34+[1]MASTER!N34+[1]MASTER!O34</f>
        <v>30140000</v>
      </c>
      <c r="J21" s="114"/>
      <c r="K21" s="115"/>
      <c r="L21" s="137">
        <f t="shared" si="0"/>
        <v>30140000</v>
      </c>
      <c r="M21" s="116"/>
      <c r="N21" s="137"/>
      <c r="O21" s="118"/>
      <c r="P21" s="118"/>
      <c r="Q21" s="119"/>
    </row>
    <row r="22" spans="1:17">
      <c r="A22" s="110"/>
      <c r="B22" s="110" t="s">
        <v>508</v>
      </c>
      <c r="C22" s="112" t="s">
        <v>509</v>
      </c>
      <c r="D22" s="112"/>
      <c r="E22" s="112"/>
      <c r="F22" s="136"/>
      <c r="G22" s="137">
        <f>[1]MASTER!D35</f>
        <v>32880000</v>
      </c>
      <c r="H22" s="114">
        <f>[1]MASTER!P35</f>
        <v>0</v>
      </c>
      <c r="I22" s="137">
        <f>[1]MASTER!F35+[1]MASTER!E35+[1]MASTER!G35+[1]MASTER!H35+[1]MASTER!I35+[1]MASTER!J35+[1]MASTER!K35+[1]MASTER!L35+[1]MASTER!M35+[1]MASTER!N35+[1]MASTER!O35</f>
        <v>30140000</v>
      </c>
      <c r="J22" s="114"/>
      <c r="K22" s="115"/>
      <c r="L22" s="137">
        <f t="shared" si="0"/>
        <v>30140000</v>
      </c>
      <c r="M22" s="116"/>
      <c r="N22" s="137"/>
      <c r="O22" s="118"/>
      <c r="P22" s="118"/>
      <c r="Q22" s="119"/>
    </row>
    <row r="23" spans="1:17">
      <c r="A23" s="110"/>
      <c r="B23" s="110" t="s">
        <v>510</v>
      </c>
      <c r="C23" s="112" t="s">
        <v>511</v>
      </c>
      <c r="D23" s="112"/>
      <c r="E23" s="112"/>
      <c r="F23" s="136"/>
      <c r="G23" s="137">
        <f>[1]MASTER!D36</f>
        <v>32880000</v>
      </c>
      <c r="H23" s="114">
        <f>[1]MASTER!P36</f>
        <v>0</v>
      </c>
      <c r="I23" s="137">
        <f>[1]MASTER!F36+[1]MASTER!E36+[1]MASTER!G36+[1]MASTER!H36+[1]MASTER!I36+[1]MASTER!J36+[1]MASTER!K36+[1]MASTER!L36+[1]MASTER!M36+[1]MASTER!N36+[1]MASTER!O36</f>
        <v>30140000</v>
      </c>
      <c r="J23" s="114"/>
      <c r="K23" s="115"/>
      <c r="L23" s="137">
        <f t="shared" si="0"/>
        <v>30140000</v>
      </c>
      <c r="M23" s="116"/>
      <c r="N23" s="137"/>
      <c r="O23" s="118"/>
      <c r="P23" s="118"/>
      <c r="Q23" s="119"/>
    </row>
    <row r="24" spans="1:17">
      <c r="A24" s="110"/>
      <c r="B24" s="110" t="s">
        <v>512</v>
      </c>
      <c r="C24" s="112" t="s">
        <v>513</v>
      </c>
      <c r="D24" s="112"/>
      <c r="E24" s="112"/>
      <c r="F24" s="136"/>
      <c r="G24" s="114">
        <f>[1]MASTER!D37</f>
        <v>0</v>
      </c>
      <c r="H24" s="114">
        <f>[1]MASTER!P37</f>
        <v>0</v>
      </c>
      <c r="I24" s="114">
        <f>[1]MASTER!F37+[1]MASTER!E37+[1]MASTER!G37+[1]MASTER!H37+[1]MASTER!I37+[1]MASTER!J37+[1]MASTER!K37+[1]MASTER!L37+[1]MASTER!M37+[1]MASTER!N37+[1]MASTER!O37</f>
        <v>0</v>
      </c>
      <c r="J24" s="114"/>
      <c r="K24" s="115"/>
      <c r="L24" s="114">
        <f t="shared" si="0"/>
        <v>0</v>
      </c>
      <c r="M24" s="116"/>
      <c r="N24" s="137"/>
      <c r="O24" s="118"/>
      <c r="P24" s="118"/>
      <c r="Q24" s="119"/>
    </row>
    <row r="25" spans="1:17" s="132" customFormat="1" ht="37.5" customHeight="1">
      <c r="A25" s="138" t="s">
        <v>514</v>
      </c>
      <c r="B25" s="139"/>
      <c r="C25" s="140" t="s">
        <v>515</v>
      </c>
      <c r="D25" s="126" t="s">
        <v>506</v>
      </c>
      <c r="E25" s="123">
        <v>19</v>
      </c>
      <c r="F25" s="123" t="s">
        <v>507</v>
      </c>
      <c r="G25" s="127">
        <f>[1]MASTER!D38</f>
        <v>371352000</v>
      </c>
      <c r="H25" s="127">
        <f>[1]MASTER!P38</f>
        <v>30946000</v>
      </c>
      <c r="I25" s="127">
        <f>[1]MASTER!F38+[1]MASTER!E38+[1]MASTER!G38+[1]MASTER!H38+[1]MASTER!I38+[1]MASTER!J38+[1]MASTER!K38+[1]MASTER!L38+[1]MASTER!M38+[1]MASTER!N38+[1]MASTER!O38</f>
        <v>340406000</v>
      </c>
      <c r="J25" s="133">
        <v>19</v>
      </c>
      <c r="K25" s="133" t="s">
        <v>507</v>
      </c>
      <c r="L25" s="127">
        <f t="shared" si="0"/>
        <v>371352000</v>
      </c>
      <c r="M25" s="128">
        <f t="shared" ref="M25:M83" si="1">L25/G25*100</f>
        <v>100</v>
      </c>
      <c r="N25" s="141"/>
      <c r="O25" s="135">
        <f>L25</f>
        <v>371352000</v>
      </c>
      <c r="P25" s="130"/>
      <c r="Q25" s="131"/>
    </row>
    <row r="26" spans="1:17">
      <c r="A26" s="110"/>
      <c r="B26" s="110">
        <v>5.0999999999999996</v>
      </c>
      <c r="C26" s="112" t="s">
        <v>38</v>
      </c>
      <c r="D26" s="112"/>
      <c r="E26" s="112"/>
      <c r="F26" s="136"/>
      <c r="G26" s="137">
        <f>[1]MASTER!D39</f>
        <v>371352000</v>
      </c>
      <c r="H26" s="137">
        <f>[1]MASTER!P39</f>
        <v>30946000</v>
      </c>
      <c r="I26" s="137">
        <f>[1]MASTER!F39+[1]MASTER!E39+[1]MASTER!G39+[1]MASTER!H39+[1]MASTER!I39+[1]MASTER!J39+[1]MASTER!K39+[1]MASTER!L39+[1]MASTER!M39+[1]MASTER!N39+[1]MASTER!O39</f>
        <v>340406000</v>
      </c>
      <c r="J26" s="114"/>
      <c r="K26" s="115"/>
      <c r="L26" s="137">
        <f t="shared" si="0"/>
        <v>371352000</v>
      </c>
      <c r="M26" s="116"/>
      <c r="N26" s="137"/>
      <c r="O26" s="118"/>
      <c r="P26" s="118"/>
      <c r="Q26" s="119"/>
    </row>
    <row r="27" spans="1:17">
      <c r="A27" s="110"/>
      <c r="B27" s="110" t="s">
        <v>516</v>
      </c>
      <c r="C27" s="112" t="s">
        <v>517</v>
      </c>
      <c r="D27" s="112"/>
      <c r="E27" s="112"/>
      <c r="F27" s="136"/>
      <c r="G27" s="137">
        <f>[1]MASTER!D40</f>
        <v>371352000</v>
      </c>
      <c r="H27" s="137">
        <f>[1]MASTER!P40</f>
        <v>30946000</v>
      </c>
      <c r="I27" s="137">
        <f>[1]MASTER!F40+[1]MASTER!E40+[1]MASTER!G40+[1]MASTER!H40+[1]MASTER!I40+[1]MASTER!J40+[1]MASTER!K40+[1]MASTER!L40+[1]MASTER!M40+[1]MASTER!N40+[1]MASTER!O40</f>
        <v>340406000</v>
      </c>
      <c r="J27" s="114"/>
      <c r="K27" s="115"/>
      <c r="L27" s="137">
        <f t="shared" si="0"/>
        <v>371352000</v>
      </c>
      <c r="M27" s="116"/>
      <c r="N27" s="137"/>
      <c r="O27" s="118"/>
      <c r="P27" s="118"/>
      <c r="Q27" s="119"/>
    </row>
    <row r="28" spans="1:17">
      <c r="A28" s="110"/>
      <c r="B28" s="110" t="s">
        <v>518</v>
      </c>
      <c r="C28" s="112" t="s">
        <v>519</v>
      </c>
      <c r="D28" s="112"/>
      <c r="E28" s="122"/>
      <c r="F28" s="136"/>
      <c r="G28" s="137">
        <f>[1]MASTER!D41</f>
        <v>371352000</v>
      </c>
      <c r="H28" s="137">
        <f>[1]MASTER!P41</f>
        <v>30946000</v>
      </c>
      <c r="I28" s="137">
        <f>[1]MASTER!F41+[1]MASTER!E41+[1]MASTER!G41+[1]MASTER!H41+[1]MASTER!I41+[1]MASTER!J41+[1]MASTER!K41+[1]MASTER!L41+[1]MASTER!M41+[1]MASTER!N41+[1]MASTER!O41</f>
        <v>340406000</v>
      </c>
      <c r="J28" s="114"/>
      <c r="K28" s="115"/>
      <c r="L28" s="137">
        <f t="shared" si="0"/>
        <v>371352000</v>
      </c>
      <c r="M28" s="116"/>
      <c r="N28" s="137"/>
      <c r="O28" s="118"/>
      <c r="P28" s="118"/>
      <c r="Q28" s="119"/>
    </row>
    <row r="29" spans="1:17">
      <c r="A29" s="110"/>
      <c r="B29" s="110" t="s">
        <v>520</v>
      </c>
      <c r="C29" s="112" t="s">
        <v>521</v>
      </c>
      <c r="D29" s="112"/>
      <c r="E29" s="112"/>
      <c r="F29" s="136"/>
      <c r="G29" s="137">
        <f>[1]MASTER!D42</f>
        <v>0</v>
      </c>
      <c r="H29" s="114">
        <f>[1]MASTER!P42</f>
        <v>0</v>
      </c>
      <c r="I29" s="114">
        <f>[1]MASTER!F42+[1]MASTER!E42+[1]MASTER!G42+[1]MASTER!H42+[1]MASTER!I42+[1]MASTER!J42+[1]MASTER!K42+[1]MASTER!L42+[1]MASTER!M42+[1]MASTER!N42+[1]MASTER!O42</f>
        <v>0</v>
      </c>
      <c r="J29" s="114"/>
      <c r="K29" s="115"/>
      <c r="L29" s="137">
        <f t="shared" si="0"/>
        <v>0</v>
      </c>
      <c r="M29" s="116"/>
      <c r="N29" s="137"/>
      <c r="O29" s="118"/>
      <c r="P29" s="118"/>
      <c r="Q29" s="119"/>
    </row>
    <row r="30" spans="1:17" s="132" customFormat="1" ht="29.25" customHeight="1">
      <c r="A30" s="120" t="s">
        <v>522</v>
      </c>
      <c r="B30" s="109"/>
      <c r="C30" s="125" t="s">
        <v>523</v>
      </c>
      <c r="D30" s="126" t="s">
        <v>524</v>
      </c>
      <c r="E30" s="123">
        <v>20</v>
      </c>
      <c r="F30" s="123" t="s">
        <v>525</v>
      </c>
      <c r="G30" s="127">
        <f>[1]MASTER!D43</f>
        <v>11469480</v>
      </c>
      <c r="H30" s="127">
        <f>[1]MASTER!P43</f>
        <v>4731000</v>
      </c>
      <c r="I30" s="127">
        <f>[1]MASTER!F43+[1]MASTER!E43+[1]MASTER!G43+[1]MASTER!H43+[1]MASTER!I43+[1]MASTER!J43+[1]MASTER!K43+[1]MASTER!L43+[1]MASTER!M43+[1]MASTER!N43+[1]MASTER!O43</f>
        <v>6738480</v>
      </c>
      <c r="J30" s="133">
        <v>20</v>
      </c>
      <c r="K30" s="133" t="s">
        <v>525</v>
      </c>
      <c r="L30" s="127">
        <f t="shared" si="0"/>
        <v>11469480</v>
      </c>
      <c r="M30" s="128">
        <f t="shared" si="1"/>
        <v>100</v>
      </c>
      <c r="N30" s="134"/>
      <c r="O30" s="135">
        <f>L30</f>
        <v>11469480</v>
      </c>
      <c r="P30" s="130"/>
      <c r="Q30" s="131"/>
    </row>
    <row r="31" spans="1:17">
      <c r="A31" s="110"/>
      <c r="B31" s="110">
        <v>5.0999999999999996</v>
      </c>
      <c r="C31" s="112" t="s">
        <v>38</v>
      </c>
      <c r="D31" s="112"/>
      <c r="E31" s="112"/>
      <c r="F31" s="136"/>
      <c r="G31" s="137">
        <f>[1]MASTER!D44</f>
        <v>11469480</v>
      </c>
      <c r="H31" s="114">
        <f>[1]MASTER!P44</f>
        <v>4731000</v>
      </c>
      <c r="I31" s="114">
        <f>[1]MASTER!F44+[1]MASTER!E44+[1]MASTER!G44+[1]MASTER!H44+[1]MASTER!I44+[1]MASTER!J44+[1]MASTER!K44+[1]MASTER!L44+[1]MASTER!M44+[1]MASTER!N44+[1]MASTER!O44</f>
        <v>6738480</v>
      </c>
      <c r="J31" s="142"/>
      <c r="K31" s="143"/>
      <c r="L31" s="137">
        <f t="shared" si="0"/>
        <v>11469480</v>
      </c>
      <c r="M31" s="116"/>
      <c r="N31" s="137"/>
      <c r="O31" s="118"/>
      <c r="P31" s="118"/>
      <c r="Q31" s="119"/>
    </row>
    <row r="32" spans="1:17">
      <c r="A32" s="110"/>
      <c r="B32" s="110" t="s">
        <v>526</v>
      </c>
      <c r="C32" s="112" t="s">
        <v>527</v>
      </c>
      <c r="D32" s="112"/>
      <c r="E32" s="112"/>
      <c r="F32" s="136"/>
      <c r="G32" s="137">
        <f>[1]MASTER!D45</f>
        <v>11469480</v>
      </c>
      <c r="H32" s="114">
        <f>[1]MASTER!P45</f>
        <v>4731000</v>
      </c>
      <c r="I32" s="114">
        <f>[1]MASTER!F45+[1]MASTER!E45+[1]MASTER!G45+[1]MASTER!H45+[1]MASTER!I45+[1]MASTER!J45+[1]MASTER!K45+[1]MASTER!L45+[1]MASTER!M45+[1]MASTER!N45+[1]MASTER!O45</f>
        <v>6738480</v>
      </c>
      <c r="J32" s="142"/>
      <c r="K32" s="143"/>
      <c r="L32" s="137">
        <f t="shared" si="0"/>
        <v>11469480</v>
      </c>
      <c r="M32" s="116"/>
      <c r="N32" s="137"/>
      <c r="O32" s="118"/>
      <c r="P32" s="118"/>
      <c r="Q32" s="119"/>
    </row>
    <row r="33" spans="1:17">
      <c r="A33" s="110"/>
      <c r="B33" s="110" t="s">
        <v>528</v>
      </c>
      <c r="C33" s="112" t="s">
        <v>529</v>
      </c>
      <c r="D33" s="112"/>
      <c r="E33" s="144">
        <v>1</v>
      </c>
      <c r="F33" s="136" t="s">
        <v>507</v>
      </c>
      <c r="G33" s="137">
        <f>[1]MASTER!D46</f>
        <v>904200</v>
      </c>
      <c r="H33" s="114">
        <f>[1]MASTER!P46</f>
        <v>328800</v>
      </c>
      <c r="I33" s="114">
        <f>[1]MASTER!F46+[1]MASTER!E46+[1]MASTER!G46+[1]MASTER!H46+[1]MASTER!I46+[1]MASTER!J46+[1]MASTER!K46+[1]MASTER!L46+[1]MASTER!M46+[1]MASTER!N46+[1]MASTER!O46</f>
        <v>575400</v>
      </c>
      <c r="J33" s="145">
        <v>1</v>
      </c>
      <c r="K33" s="143" t="s">
        <v>507</v>
      </c>
      <c r="L33" s="137">
        <f t="shared" si="0"/>
        <v>904200</v>
      </c>
      <c r="M33" s="116"/>
      <c r="N33" s="137"/>
      <c r="O33" s="118"/>
      <c r="P33" s="118"/>
      <c r="Q33" s="119"/>
    </row>
    <row r="34" spans="1:17">
      <c r="A34" s="110"/>
      <c r="B34" s="110" t="s">
        <v>530</v>
      </c>
      <c r="C34" s="112" t="s">
        <v>531</v>
      </c>
      <c r="D34" s="112"/>
      <c r="E34" s="144">
        <v>19</v>
      </c>
      <c r="F34" s="136" t="s">
        <v>507</v>
      </c>
      <c r="G34" s="137">
        <f>[1]MASTER!D47</f>
        <v>10565280</v>
      </c>
      <c r="H34" s="114">
        <f>[1]MASTER!P47</f>
        <v>4402200</v>
      </c>
      <c r="I34" s="114">
        <f>[1]MASTER!F47+[1]MASTER!E47+[1]MASTER!G47+[1]MASTER!H47+[1]MASTER!I47+[1]MASTER!J47+[1]MASTER!K47+[1]MASTER!L47+[1]MASTER!M47+[1]MASTER!N47+[1]MASTER!O47</f>
        <v>6163080</v>
      </c>
      <c r="J34" s="145">
        <v>19</v>
      </c>
      <c r="K34" s="143" t="s">
        <v>507</v>
      </c>
      <c r="L34" s="137">
        <f t="shared" si="0"/>
        <v>10565280</v>
      </c>
      <c r="M34" s="116"/>
      <c r="N34" s="137"/>
      <c r="O34" s="118"/>
      <c r="P34" s="118"/>
      <c r="Q34" s="119"/>
    </row>
    <row r="35" spans="1:17" s="152" customFormat="1" ht="24" customHeight="1">
      <c r="A35" s="138" t="s">
        <v>532</v>
      </c>
      <c r="B35" s="146"/>
      <c r="C35" s="140" t="s">
        <v>533</v>
      </c>
      <c r="D35" s="147" t="s">
        <v>534</v>
      </c>
      <c r="E35" s="140"/>
      <c r="F35" s="123" t="s">
        <v>535</v>
      </c>
      <c r="G35" s="127">
        <f>[1]MASTER!D48</f>
        <v>59201440</v>
      </c>
      <c r="H35" s="127">
        <f>[1]MASTER!P48</f>
        <v>5525700</v>
      </c>
      <c r="I35" s="127">
        <f>[1]MASTER!F48+[1]MASTER!E48+[1]MASTER!G48+[1]MASTER!H48+[1]MASTER!I48+[1]MASTER!J48+[1]MASTER!K48+[1]MASTER!L48+[1]MASTER!M48+[1]MASTER!N48+[1]MASTER!O48</f>
        <v>51383100</v>
      </c>
      <c r="J35" s="127"/>
      <c r="K35" s="127" t="s">
        <v>535</v>
      </c>
      <c r="L35" s="127">
        <f t="shared" si="0"/>
        <v>56908800</v>
      </c>
      <c r="M35" s="128">
        <f t="shared" si="1"/>
        <v>96.127391495882534</v>
      </c>
      <c r="N35" s="148"/>
      <c r="O35" s="149">
        <f>L35</f>
        <v>56908800</v>
      </c>
      <c r="P35" s="150"/>
      <c r="Q35" s="151"/>
    </row>
    <row r="36" spans="1:17">
      <c r="A36" s="110"/>
      <c r="B36" s="110">
        <v>5.2</v>
      </c>
      <c r="C36" s="112" t="s">
        <v>51</v>
      </c>
      <c r="D36" s="112"/>
      <c r="E36" s="112"/>
      <c r="F36" s="136"/>
      <c r="G36" s="137">
        <f>[1]MASTER!D49</f>
        <v>59201440</v>
      </c>
      <c r="H36" s="114">
        <f>[1]MASTER!P49</f>
        <v>5525700</v>
      </c>
      <c r="I36" s="114">
        <f>[1]MASTER!F49+[1]MASTER!E49+[1]MASTER!G49+[1]MASTER!H49+[1]MASTER!I49+[1]MASTER!J49+[1]MASTER!K49+[1]MASTER!L49+[1]MASTER!M49+[1]MASTER!N49+[1]MASTER!O49</f>
        <v>51383100</v>
      </c>
      <c r="J36" s="114"/>
      <c r="K36" s="115"/>
      <c r="L36" s="137">
        <f t="shared" si="0"/>
        <v>56908800</v>
      </c>
      <c r="M36" s="116"/>
      <c r="N36" s="137"/>
      <c r="O36" s="118"/>
      <c r="P36" s="118"/>
      <c r="Q36" s="119"/>
    </row>
    <row r="37" spans="1:17">
      <c r="A37" s="110"/>
      <c r="B37" s="110" t="s">
        <v>536</v>
      </c>
      <c r="C37" s="112" t="s">
        <v>537</v>
      </c>
      <c r="D37" s="112"/>
      <c r="E37" s="112"/>
      <c r="F37" s="136"/>
      <c r="G37" s="137">
        <f>[1]MASTER!D50</f>
        <v>23101440</v>
      </c>
      <c r="H37" s="114">
        <f>[1]MASTER!P50</f>
        <v>3505700</v>
      </c>
      <c r="I37" s="114">
        <f>[1]MASTER!F50+[1]MASTER!E50+[1]MASTER!G50+[1]MASTER!H50+[1]MASTER!I50+[1]MASTER!J50+[1]MASTER!K50+[1]MASTER!L50+[1]MASTER!M50+[1]MASTER!N50+[1]MASTER!O50</f>
        <v>19365600</v>
      </c>
      <c r="J37" s="114"/>
      <c r="K37" s="115"/>
      <c r="L37" s="137">
        <f t="shared" si="0"/>
        <v>22871300</v>
      </c>
      <c r="M37" s="116"/>
      <c r="N37" s="137"/>
      <c r="O37" s="118"/>
      <c r="P37" s="118"/>
      <c r="Q37" s="119"/>
    </row>
    <row r="38" spans="1:17">
      <c r="A38" s="110"/>
      <c r="B38" s="110" t="s">
        <v>538</v>
      </c>
      <c r="C38" s="112" t="s">
        <v>539</v>
      </c>
      <c r="D38" s="112"/>
      <c r="E38" s="112"/>
      <c r="F38" s="136"/>
      <c r="G38" s="137">
        <f>[1]MASTER!D51</f>
        <v>5499000</v>
      </c>
      <c r="H38" s="114">
        <f>[1]MASTER!P51</f>
        <v>463500</v>
      </c>
      <c r="I38" s="114">
        <f>[1]MASTER!F51+[1]MASTER!E51+[1]MASTER!G51+[1]MASTER!H51+[1]MASTER!I51+[1]MASTER!J51+[1]MASTER!K51+[1]MASTER!L51+[1]MASTER!M51+[1]MASTER!N51+[1]MASTER!O51</f>
        <v>5035500</v>
      </c>
      <c r="J38" s="114"/>
      <c r="K38" s="115"/>
      <c r="L38" s="137">
        <f t="shared" si="0"/>
        <v>5499000</v>
      </c>
      <c r="M38" s="116"/>
      <c r="N38" s="137"/>
      <c r="O38" s="118"/>
      <c r="P38" s="118"/>
      <c r="Q38" s="119"/>
    </row>
    <row r="39" spans="1:17" ht="25.5">
      <c r="A39" s="110"/>
      <c r="B39" s="110" t="s">
        <v>540</v>
      </c>
      <c r="C39" s="122" t="s">
        <v>541</v>
      </c>
      <c r="D39" s="112"/>
      <c r="E39" s="112"/>
      <c r="F39" s="136"/>
      <c r="G39" s="137">
        <f>[1]MASTER!D52</f>
        <v>224000</v>
      </c>
      <c r="H39" s="114">
        <f>[1]MASTER!P52</f>
        <v>0</v>
      </c>
      <c r="I39" s="114">
        <f>[1]MASTER!F52+[1]MASTER!E52+[1]MASTER!G52+[1]MASTER!H52+[1]MASTER!I52+[1]MASTER!J52+[1]MASTER!K52+[1]MASTER!L52+[1]MASTER!M52+[1]MASTER!N52+[1]MASTER!O52</f>
        <v>224000</v>
      </c>
      <c r="J39" s="114"/>
      <c r="K39" s="115"/>
      <c r="L39" s="137">
        <f t="shared" si="0"/>
        <v>224000</v>
      </c>
      <c r="M39" s="116"/>
      <c r="N39" s="137"/>
      <c r="O39" s="118"/>
      <c r="P39" s="118"/>
      <c r="Q39" s="119"/>
    </row>
    <row r="40" spans="1:17" ht="25.5">
      <c r="A40" s="110"/>
      <c r="B40" s="110" t="s">
        <v>542</v>
      </c>
      <c r="C40" s="122" t="s">
        <v>543</v>
      </c>
      <c r="D40" s="112"/>
      <c r="E40" s="112"/>
      <c r="F40" s="136"/>
      <c r="G40" s="137">
        <f>[1]MASTER!D53</f>
        <v>1500000</v>
      </c>
      <c r="H40" s="114">
        <f>[1]MASTER!P53</f>
        <v>250000</v>
      </c>
      <c r="I40" s="114">
        <f>[1]MASTER!F53+[1]MASTER!E53+[1]MASTER!G53+[1]MASTER!H53+[1]MASTER!I53+[1]MASTER!J53+[1]MASTER!K53+[1]MASTER!L53+[1]MASTER!M53+[1]MASTER!N53+[1]MASTER!O53</f>
        <v>1250000</v>
      </c>
      <c r="J40" s="114"/>
      <c r="K40" s="115"/>
      <c r="L40" s="137">
        <f t="shared" si="0"/>
        <v>1500000</v>
      </c>
      <c r="M40" s="116"/>
      <c r="N40" s="137"/>
      <c r="O40" s="118"/>
      <c r="P40" s="118"/>
      <c r="Q40" s="119"/>
    </row>
    <row r="41" spans="1:17">
      <c r="A41" s="110"/>
      <c r="B41" s="110" t="s">
        <v>544</v>
      </c>
      <c r="C41" s="112" t="s">
        <v>545</v>
      </c>
      <c r="D41" s="112"/>
      <c r="E41" s="112"/>
      <c r="F41" s="136"/>
      <c r="G41" s="137">
        <f>[1]MASTER!D54</f>
        <v>7218440</v>
      </c>
      <c r="H41" s="114">
        <f>[1]MASTER!P54</f>
        <v>1462200</v>
      </c>
      <c r="I41" s="114">
        <f>[1]MASTER!F54+[1]MASTER!E54+[1]MASTER!G54+[1]MASTER!H54+[1]MASTER!I54+[1]MASTER!J54+[1]MASTER!K54+[1]MASTER!L54+[1]MASTER!M54+[1]MASTER!N54+[1]MASTER!O54</f>
        <v>5756100</v>
      </c>
      <c r="J41" s="114"/>
      <c r="K41" s="115"/>
      <c r="L41" s="137">
        <f t="shared" si="0"/>
        <v>7218300</v>
      </c>
      <c r="M41" s="116"/>
      <c r="N41" s="137"/>
      <c r="O41" s="118"/>
      <c r="P41" s="118"/>
      <c r="Q41" s="119"/>
    </row>
    <row r="42" spans="1:17">
      <c r="A42" s="110"/>
      <c r="B42" s="110" t="s">
        <v>546</v>
      </c>
      <c r="C42" s="112" t="s">
        <v>547</v>
      </c>
      <c r="D42" s="112"/>
      <c r="E42" s="112"/>
      <c r="F42" s="136"/>
      <c r="G42" s="137">
        <f>[1]MASTER!D55</f>
        <v>8400000</v>
      </c>
      <c r="H42" s="114">
        <f>[1]MASTER!P55</f>
        <v>1270000</v>
      </c>
      <c r="I42" s="114">
        <f>[1]MASTER!F55+[1]MASTER!E55+[1]MASTER!G55+[1]MASTER!H55+[1]MASTER!I55+[1]MASTER!J55+[1]MASTER!K55+[1]MASTER!L55+[1]MASTER!M55+[1]MASTER!N55+[1]MASTER!O55</f>
        <v>6900000</v>
      </c>
      <c r="J42" s="114"/>
      <c r="K42" s="115"/>
      <c r="L42" s="137">
        <f t="shared" si="0"/>
        <v>8170000</v>
      </c>
      <c r="M42" s="116"/>
      <c r="N42" s="137"/>
      <c r="O42" s="118"/>
      <c r="P42" s="118"/>
      <c r="Q42" s="119"/>
    </row>
    <row r="43" spans="1:17">
      <c r="A43" s="110"/>
      <c r="B43" s="110" t="s">
        <v>548</v>
      </c>
      <c r="C43" s="112" t="s">
        <v>549</v>
      </c>
      <c r="D43" s="112"/>
      <c r="E43" s="112"/>
      <c r="F43" s="136"/>
      <c r="G43" s="137">
        <f>[1]MASTER!D56</f>
        <v>260000</v>
      </c>
      <c r="H43" s="114">
        <f>[1]MASTER!P56</f>
        <v>60000</v>
      </c>
      <c r="I43" s="114">
        <f>[1]MASTER!F56+[1]MASTER!E56+[1]MASTER!G56+[1]MASTER!H56+[1]MASTER!I56+[1]MASTER!J56+[1]MASTER!K56+[1]MASTER!L56+[1]MASTER!M56+[1]MASTER!N56+[1]MASTER!O56</f>
        <v>200000</v>
      </c>
      <c r="J43" s="114"/>
      <c r="K43" s="115"/>
      <c r="L43" s="137">
        <f t="shared" si="0"/>
        <v>260000</v>
      </c>
      <c r="M43" s="116"/>
      <c r="N43" s="137"/>
      <c r="O43" s="118"/>
      <c r="P43" s="118"/>
      <c r="Q43" s="119"/>
    </row>
    <row r="44" spans="1:17">
      <c r="A44" s="110"/>
      <c r="B44" s="110" t="s">
        <v>550</v>
      </c>
      <c r="C44" s="112" t="s">
        <v>551</v>
      </c>
      <c r="D44" s="112"/>
      <c r="E44" s="112"/>
      <c r="F44" s="136"/>
      <c r="G44" s="137">
        <f>[1]MASTER!D57</f>
        <v>24300000</v>
      </c>
      <c r="H44" s="114">
        <f>[1]MASTER!P57</f>
        <v>0</v>
      </c>
      <c r="I44" s="114">
        <f>[1]MASTER!F57+[1]MASTER!E57+[1]MASTER!G57+[1]MASTER!H57+[1]MASTER!I57+[1]MASTER!J57+[1]MASTER!K57+[1]MASTER!L57+[1]MASTER!M57+[1]MASTER!N57+[1]MASTER!O57</f>
        <v>24300000</v>
      </c>
      <c r="J44" s="114"/>
      <c r="K44" s="115"/>
      <c r="L44" s="137">
        <f t="shared" si="0"/>
        <v>24300000</v>
      </c>
      <c r="M44" s="116"/>
      <c r="N44" s="137"/>
      <c r="O44" s="118"/>
      <c r="P44" s="118"/>
      <c r="Q44" s="119"/>
    </row>
    <row r="45" spans="1:17">
      <c r="A45" s="110"/>
      <c r="B45" s="110" t="s">
        <v>552</v>
      </c>
      <c r="C45" s="112" t="s">
        <v>553</v>
      </c>
      <c r="D45" s="112"/>
      <c r="E45" s="112"/>
      <c r="F45" s="136"/>
      <c r="G45" s="137">
        <f>[1]MASTER!D58</f>
        <v>24300000</v>
      </c>
      <c r="H45" s="114">
        <f>[1]MASTER!P58</f>
        <v>0</v>
      </c>
      <c r="I45" s="114">
        <f>[1]MASTER!F58+[1]MASTER!E58+[1]MASTER!G58+[1]MASTER!H58+[1]MASTER!I58+[1]MASTER!J58+[1]MASTER!K58+[1]MASTER!L58+[1]MASTER!M58+[1]MASTER!N58+[1]MASTER!O58</f>
        <v>24300000</v>
      </c>
      <c r="J45" s="114"/>
      <c r="K45" s="115"/>
      <c r="L45" s="137">
        <f t="shared" si="0"/>
        <v>24300000</v>
      </c>
      <c r="M45" s="116"/>
      <c r="N45" s="137"/>
      <c r="O45" s="118"/>
      <c r="P45" s="118"/>
      <c r="Q45" s="119"/>
    </row>
    <row r="46" spans="1:17">
      <c r="A46" s="110"/>
      <c r="B46" s="110" t="s">
        <v>554</v>
      </c>
      <c r="C46" s="112" t="s">
        <v>555</v>
      </c>
      <c r="D46" s="112"/>
      <c r="E46" s="112"/>
      <c r="F46" s="136"/>
      <c r="G46" s="137">
        <f>[1]MASTER!D59</f>
        <v>8150000</v>
      </c>
      <c r="H46" s="114">
        <f>[1]MASTER!P59</f>
        <v>1670000</v>
      </c>
      <c r="I46" s="114">
        <f>[1]MASTER!F59+[1]MASTER!E59+[1]MASTER!G59+[1]MASTER!H59+[1]MASTER!I59+[1]MASTER!J59+[1]MASTER!K59+[1]MASTER!L59+[1]MASTER!M59+[1]MASTER!N59+[1]MASTER!O59</f>
        <v>4840000</v>
      </c>
      <c r="J46" s="114"/>
      <c r="K46" s="115"/>
      <c r="L46" s="137">
        <f t="shared" si="0"/>
        <v>6510000</v>
      </c>
      <c r="M46" s="116"/>
      <c r="N46" s="137"/>
      <c r="O46" s="118"/>
      <c r="P46" s="118"/>
      <c r="Q46" s="119"/>
    </row>
    <row r="47" spans="1:17">
      <c r="A47" s="110"/>
      <c r="B47" s="110" t="s">
        <v>556</v>
      </c>
      <c r="C47" s="112" t="s">
        <v>557</v>
      </c>
      <c r="D47" s="112"/>
      <c r="E47" s="112"/>
      <c r="F47" s="136"/>
      <c r="G47" s="137">
        <f>[1]MASTER!D60</f>
        <v>7250000</v>
      </c>
      <c r="H47" s="114">
        <f>[1]MASTER!P60</f>
        <v>1620000</v>
      </c>
      <c r="I47" s="114">
        <f>[1]MASTER!F60+[1]MASTER!E60+[1]MASTER!G60+[1]MASTER!H60+[1]MASTER!I60+[1]MASTER!J60+[1]MASTER!K60+[1]MASTER!L60+[1]MASTER!M60+[1]MASTER!N60+[1]MASTER!O60</f>
        <v>4430000</v>
      </c>
      <c r="J47" s="114"/>
      <c r="K47" s="115"/>
      <c r="L47" s="137">
        <f t="shared" si="0"/>
        <v>6050000</v>
      </c>
      <c r="M47" s="116"/>
      <c r="N47" s="137"/>
      <c r="O47" s="118"/>
      <c r="P47" s="118"/>
      <c r="Q47" s="119"/>
    </row>
    <row r="48" spans="1:17">
      <c r="A48" s="110"/>
      <c r="B48" s="110" t="s">
        <v>558</v>
      </c>
      <c r="C48" s="112" t="s">
        <v>559</v>
      </c>
      <c r="D48" s="112"/>
      <c r="E48" s="112"/>
      <c r="F48" s="136"/>
      <c r="G48" s="137">
        <f>[1]MASTER!D61</f>
        <v>900000</v>
      </c>
      <c r="H48" s="114">
        <f>[1]MASTER!P61</f>
        <v>50000</v>
      </c>
      <c r="I48" s="114">
        <f>[1]MASTER!F61+[1]MASTER!E61+[1]MASTER!G61+[1]MASTER!H61+[1]MASTER!I61+[1]MASTER!J61+[1]MASTER!K61+[1]MASTER!L61+[1]MASTER!M61+[1]MASTER!N61+[1]MASTER!O61</f>
        <v>410000</v>
      </c>
      <c r="J48" s="114"/>
      <c r="K48" s="115"/>
      <c r="L48" s="137">
        <f t="shared" si="0"/>
        <v>460000</v>
      </c>
      <c r="M48" s="116"/>
      <c r="N48" s="137"/>
      <c r="O48" s="118"/>
      <c r="P48" s="118"/>
      <c r="Q48" s="119"/>
    </row>
    <row r="49" spans="1:17">
      <c r="A49" s="110"/>
      <c r="B49" s="110" t="s">
        <v>560</v>
      </c>
      <c r="C49" s="112" t="s">
        <v>561</v>
      </c>
      <c r="D49" s="112"/>
      <c r="E49" s="112"/>
      <c r="F49" s="136"/>
      <c r="G49" s="137">
        <f>[1]MASTER!D62</f>
        <v>2280000</v>
      </c>
      <c r="H49" s="114">
        <f>[1]MASTER!P62</f>
        <v>350000</v>
      </c>
      <c r="I49" s="114">
        <f>[1]MASTER!F62+[1]MASTER!E62+[1]MASTER!G62+[1]MASTER!H62+[1]MASTER!I62+[1]MASTER!J62+[1]MASTER!K62+[1]MASTER!L62+[1]MASTER!M62+[1]MASTER!N62+[1]MASTER!O62</f>
        <v>1507500</v>
      </c>
      <c r="J49" s="114"/>
      <c r="K49" s="115"/>
      <c r="L49" s="137">
        <f t="shared" si="0"/>
        <v>1857500</v>
      </c>
      <c r="M49" s="116"/>
      <c r="N49" s="137"/>
      <c r="O49" s="118"/>
      <c r="P49" s="118"/>
      <c r="Q49" s="119"/>
    </row>
    <row r="50" spans="1:17">
      <c r="A50" s="110"/>
      <c r="B50" s="110" t="s">
        <v>562</v>
      </c>
      <c r="C50" s="112" t="s">
        <v>563</v>
      </c>
      <c r="D50" s="112"/>
      <c r="E50" s="112"/>
      <c r="F50" s="136"/>
      <c r="G50" s="137">
        <f>[1]MASTER!D63</f>
        <v>1200000</v>
      </c>
      <c r="H50" s="114">
        <f>[1]MASTER!P63</f>
        <v>170000</v>
      </c>
      <c r="I50" s="114">
        <f>[1]MASTER!F63+[1]MASTER!E63+[1]MASTER!G63+[1]MASTER!H63+[1]MASTER!I63+[1]MASTER!J63+[1]MASTER!K63+[1]MASTER!L63+[1]MASTER!M63+[1]MASTER!N63+[1]MASTER!O63</f>
        <v>607500</v>
      </c>
      <c r="J50" s="114"/>
      <c r="K50" s="115"/>
      <c r="L50" s="137">
        <f t="shared" si="0"/>
        <v>777500</v>
      </c>
      <c r="M50" s="116"/>
      <c r="N50" s="137"/>
      <c r="O50" s="118"/>
      <c r="P50" s="118"/>
      <c r="Q50" s="119"/>
    </row>
    <row r="51" spans="1:17">
      <c r="A51" s="110"/>
      <c r="B51" s="110" t="s">
        <v>564</v>
      </c>
      <c r="C51" s="112" t="s">
        <v>565</v>
      </c>
      <c r="D51" s="112"/>
      <c r="E51" s="112"/>
      <c r="F51" s="136"/>
      <c r="G51" s="137">
        <f>[1]MASTER!D64</f>
        <v>1080000</v>
      </c>
      <c r="H51" s="114">
        <f>[1]MASTER!P64</f>
        <v>180000</v>
      </c>
      <c r="I51" s="114">
        <f>[1]MASTER!F64+[1]MASTER!E64+[1]MASTER!G64+[1]MASTER!H64+[1]MASTER!I64+[1]MASTER!J64+[1]MASTER!K64+[1]MASTER!L64+[1]MASTER!M64+[1]MASTER!N64+[1]MASTER!O64</f>
        <v>900000</v>
      </c>
      <c r="J51" s="114"/>
      <c r="K51" s="115"/>
      <c r="L51" s="137">
        <f t="shared" si="0"/>
        <v>1080000</v>
      </c>
      <c r="M51" s="116"/>
      <c r="N51" s="137"/>
      <c r="O51" s="118"/>
      <c r="P51" s="118"/>
      <c r="Q51" s="119"/>
    </row>
    <row r="52" spans="1:17" s="132" customFormat="1" ht="38.25">
      <c r="A52" s="120" t="s">
        <v>566</v>
      </c>
      <c r="B52" s="153"/>
      <c r="C52" s="154" t="s">
        <v>567</v>
      </c>
      <c r="D52" s="126" t="s">
        <v>568</v>
      </c>
      <c r="E52" s="154"/>
      <c r="F52" s="113" t="s">
        <v>507</v>
      </c>
      <c r="G52" s="127">
        <f>[1]MASTER!D66</f>
        <v>40700000</v>
      </c>
      <c r="H52" s="127">
        <f>[1]MASTER!P66</f>
        <v>8400000</v>
      </c>
      <c r="I52" s="127">
        <f>[1]MASTER!F66+[1]MASTER!E66+[1]MASTER!G66+[1]MASTER!H66+[1]MASTER!I66+[1]MASTER!J66+[1]MASTER!K66+[1]MASTER!L66+[1]MASTER!M66+[1]MASTER!N66+[1]MASTER!O66</f>
        <v>29800000</v>
      </c>
      <c r="J52" s="127"/>
      <c r="K52" s="115" t="s">
        <v>507</v>
      </c>
      <c r="L52" s="127">
        <f t="shared" si="0"/>
        <v>38200000</v>
      </c>
      <c r="M52" s="128">
        <f t="shared" si="1"/>
        <v>93.85749385749385</v>
      </c>
      <c r="N52" s="155"/>
      <c r="O52" s="135">
        <f>L52</f>
        <v>38200000</v>
      </c>
      <c r="P52" s="130"/>
      <c r="Q52" s="131"/>
    </row>
    <row r="53" spans="1:17">
      <c r="A53" s="156"/>
      <c r="B53" s="156">
        <v>5.0999999999999996</v>
      </c>
      <c r="C53" s="157" t="s">
        <v>38</v>
      </c>
      <c r="D53" s="157"/>
      <c r="E53" s="157"/>
      <c r="F53" s="158"/>
      <c r="G53" s="137">
        <f>[1]MASTER!D67</f>
        <v>40700000</v>
      </c>
      <c r="H53" s="114">
        <f>[1]MASTER!P67</f>
        <v>8400000</v>
      </c>
      <c r="I53" s="114">
        <f>[1]MASTER!F67+[1]MASTER!E67+[1]MASTER!G67+[1]MASTER!H67+[1]MASTER!I67+[1]MASTER!J67+[1]MASTER!K67+[1]MASTER!L67+[1]MASTER!M67+[1]MASTER!N67+[1]MASTER!O67</f>
        <v>29800000</v>
      </c>
      <c r="J53" s="114"/>
      <c r="K53" s="115"/>
      <c r="L53" s="137">
        <f t="shared" si="0"/>
        <v>38200000</v>
      </c>
      <c r="M53" s="116"/>
      <c r="N53" s="159"/>
      <c r="O53" s="118"/>
      <c r="P53" s="118"/>
      <c r="Q53" s="119"/>
    </row>
    <row r="54" spans="1:17">
      <c r="A54" s="110"/>
      <c r="B54" s="110" t="s">
        <v>569</v>
      </c>
      <c r="C54" s="112" t="s">
        <v>50</v>
      </c>
      <c r="D54" s="112"/>
      <c r="E54" s="112"/>
      <c r="F54" s="136"/>
      <c r="G54" s="137">
        <f>[1]MASTER!D68</f>
        <v>40700000</v>
      </c>
      <c r="H54" s="114">
        <f>[1]MASTER!P68</f>
        <v>8400000</v>
      </c>
      <c r="I54" s="114">
        <f>[1]MASTER!F68+[1]MASTER!E68+[1]MASTER!G68+[1]MASTER!H68+[1]MASTER!I68+[1]MASTER!J68+[1]MASTER!K68+[1]MASTER!L68+[1]MASTER!M68+[1]MASTER!N68+[1]MASTER!O68</f>
        <v>29800000</v>
      </c>
      <c r="J54" s="114"/>
      <c r="K54" s="115"/>
      <c r="L54" s="137">
        <f t="shared" si="0"/>
        <v>38200000</v>
      </c>
      <c r="M54" s="116"/>
      <c r="N54" s="137"/>
      <c r="O54" s="118"/>
      <c r="P54" s="118"/>
      <c r="Q54" s="119"/>
    </row>
    <row r="55" spans="1:17">
      <c r="A55" s="110"/>
      <c r="B55" s="110" t="s">
        <v>570</v>
      </c>
      <c r="C55" s="112" t="s">
        <v>571</v>
      </c>
      <c r="D55" s="112"/>
      <c r="E55" s="112"/>
      <c r="F55" s="136"/>
      <c r="G55" s="137">
        <f>[1]MASTER!D69</f>
        <v>37300000</v>
      </c>
      <c r="H55" s="114">
        <f>[1]MASTER!P69</f>
        <v>8400000</v>
      </c>
      <c r="I55" s="114">
        <f>[1]MASTER!F69+[1]MASTER!E69+[1]MASTER!G69+[1]MASTER!H69+[1]MASTER!I69+[1]MASTER!J69+[1]MASTER!K69+[1]MASTER!L69+[1]MASTER!M69+[1]MASTER!N69+[1]MASTER!O69</f>
        <v>26700000</v>
      </c>
      <c r="J55" s="114"/>
      <c r="K55" s="115"/>
      <c r="L55" s="137">
        <f t="shared" si="0"/>
        <v>35100000</v>
      </c>
      <c r="M55" s="116"/>
      <c r="N55" s="137"/>
      <c r="O55" s="118"/>
      <c r="P55" s="118"/>
      <c r="Q55" s="119"/>
    </row>
    <row r="56" spans="1:17">
      <c r="A56" s="110"/>
      <c r="B56" s="110" t="s">
        <v>572</v>
      </c>
      <c r="C56" s="112" t="s">
        <v>573</v>
      </c>
      <c r="D56" s="112"/>
      <c r="E56" s="112"/>
      <c r="F56" s="136"/>
      <c r="G56" s="114">
        <f>[1]MASTER!D70</f>
        <v>3400000</v>
      </c>
      <c r="H56" s="114">
        <f>[1]MASTER!P70</f>
        <v>0</v>
      </c>
      <c r="I56" s="114">
        <f>[1]MASTER!F70+[1]MASTER!E70+[1]MASTER!G70+[1]MASTER!H70+[1]MASTER!I70+[1]MASTER!J70+[1]MASTER!K70+[1]MASTER!L70+[1]MASTER!M70+[1]MASTER!N70+[1]MASTER!O70</f>
        <v>3100000</v>
      </c>
      <c r="J56" s="114"/>
      <c r="K56" s="115"/>
      <c r="L56" s="114">
        <f t="shared" si="0"/>
        <v>3100000</v>
      </c>
      <c r="M56" s="116"/>
      <c r="N56" s="137"/>
      <c r="O56" s="118"/>
      <c r="P56" s="118"/>
      <c r="Q56" s="119"/>
    </row>
    <row r="57" spans="1:17" s="132" customFormat="1" ht="31.5" customHeight="1">
      <c r="A57" s="138" t="s">
        <v>574</v>
      </c>
      <c r="B57" s="146"/>
      <c r="C57" s="140" t="s">
        <v>575</v>
      </c>
      <c r="D57" s="147" t="s">
        <v>576</v>
      </c>
      <c r="E57" s="140"/>
      <c r="F57" s="123" t="str">
        <f>F35</f>
        <v>ls</v>
      </c>
      <c r="G57" s="127">
        <f>[1]MASTER!D71</f>
        <v>2298500</v>
      </c>
      <c r="H57" s="127">
        <f>[1]MASTER!P71</f>
        <v>1566000</v>
      </c>
      <c r="I57" s="127">
        <f>[1]MASTER!F71+[1]MASTER!E71+[1]MASTER!G71+[1]MASTER!H71+[1]MASTER!I71+[1]MASTER!J71+[1]MASTER!K71+[1]MASTER!L71+[1]MASTER!M71+[1]MASTER!N71+[1]MASTER!O71</f>
        <v>732500</v>
      </c>
      <c r="J57" s="127"/>
      <c r="K57" s="115" t="str">
        <f>F57</f>
        <v>ls</v>
      </c>
      <c r="L57" s="127">
        <f t="shared" si="0"/>
        <v>2298500</v>
      </c>
      <c r="M57" s="128">
        <f t="shared" si="1"/>
        <v>100</v>
      </c>
      <c r="N57" s="148"/>
      <c r="O57" s="135"/>
      <c r="P57" s="135"/>
      <c r="Q57" s="131"/>
    </row>
    <row r="58" spans="1:17">
      <c r="A58" s="110"/>
      <c r="B58" s="110">
        <v>5.2</v>
      </c>
      <c r="C58" s="112" t="s">
        <v>51</v>
      </c>
      <c r="D58" s="112"/>
      <c r="E58" s="112"/>
      <c r="F58" s="136"/>
      <c r="G58" s="137">
        <f>[1]MASTER!D72</f>
        <v>2298500</v>
      </c>
      <c r="H58" s="114">
        <f>[1]MASTER!P72</f>
        <v>1566000</v>
      </c>
      <c r="I58" s="114">
        <f>[1]MASTER!F72+[1]MASTER!E72+[1]MASTER!G72+[1]MASTER!H72+[1]MASTER!I72+[1]MASTER!J72+[1]MASTER!K72+[1]MASTER!L72+[1]MASTER!M72+[1]MASTER!N72+[1]MASTER!O72</f>
        <v>732500</v>
      </c>
      <c r="J58" s="114"/>
      <c r="K58" s="115"/>
      <c r="L58" s="137">
        <f t="shared" si="0"/>
        <v>2298500</v>
      </c>
      <c r="M58" s="116"/>
      <c r="N58" s="137"/>
      <c r="O58" s="118"/>
      <c r="P58" s="118"/>
      <c r="Q58" s="119"/>
    </row>
    <row r="59" spans="1:17">
      <c r="A59" s="110"/>
      <c r="B59" s="110" t="s">
        <v>536</v>
      </c>
      <c r="C59" s="112" t="s">
        <v>537</v>
      </c>
      <c r="D59" s="112"/>
      <c r="E59" s="112"/>
      <c r="F59" s="136"/>
      <c r="G59" s="137">
        <f>[1]MASTER!D73</f>
        <v>2298500</v>
      </c>
      <c r="H59" s="114">
        <f>[1]MASTER!P73</f>
        <v>1566000</v>
      </c>
      <c r="I59" s="114">
        <f>[1]MASTER!F73+[1]MASTER!E73+[1]MASTER!G73+[1]MASTER!H73+[1]MASTER!I73+[1]MASTER!J73+[1]MASTER!K73+[1]MASTER!L73+[1]MASTER!M73+[1]MASTER!N73+[1]MASTER!O73</f>
        <v>732500</v>
      </c>
      <c r="J59" s="114"/>
      <c r="K59" s="115"/>
      <c r="L59" s="137">
        <f t="shared" si="0"/>
        <v>2298500</v>
      </c>
      <c r="M59" s="116"/>
      <c r="N59" s="137"/>
      <c r="O59" s="118"/>
      <c r="P59" s="118"/>
      <c r="Q59" s="119"/>
    </row>
    <row r="60" spans="1:17">
      <c r="A60" s="110"/>
      <c r="B60" s="110" t="s">
        <v>538</v>
      </c>
      <c r="C60" s="112" t="s">
        <v>539</v>
      </c>
      <c r="D60" s="112"/>
      <c r="E60" s="112"/>
      <c r="F60" s="136"/>
      <c r="G60" s="137">
        <f>[1]MASTER!D74</f>
        <v>808500</v>
      </c>
      <c r="H60" s="114">
        <f>[1]MASTER!P74</f>
        <v>526000</v>
      </c>
      <c r="I60" s="114">
        <f>[1]MASTER!F74+[1]MASTER!E74+[1]MASTER!G74+[1]MASTER!H74+[1]MASTER!I74+[1]MASTER!J74+[1]MASTER!K74+[1]MASTER!L74+[1]MASTER!M74+[1]MASTER!N74+[1]MASTER!O74</f>
        <v>282500</v>
      </c>
      <c r="J60" s="114"/>
      <c r="K60" s="115"/>
      <c r="L60" s="137">
        <f t="shared" si="0"/>
        <v>808500</v>
      </c>
      <c r="M60" s="116"/>
      <c r="N60" s="137"/>
      <c r="O60" s="118">
        <f>L60</f>
        <v>808500</v>
      </c>
      <c r="P60" s="118"/>
      <c r="Q60" s="119"/>
    </row>
    <row r="61" spans="1:17">
      <c r="A61" s="110"/>
      <c r="B61" s="110"/>
      <c r="C61" s="112" t="s">
        <v>577</v>
      </c>
      <c r="D61" s="112"/>
      <c r="E61" s="112"/>
      <c r="F61" s="136"/>
      <c r="G61" s="137">
        <v>500000</v>
      </c>
      <c r="H61" s="114">
        <v>500000</v>
      </c>
      <c r="I61" s="114"/>
      <c r="J61" s="114"/>
      <c r="K61" s="115"/>
      <c r="L61" s="137">
        <v>500000</v>
      </c>
      <c r="M61" s="116"/>
      <c r="N61" s="137"/>
      <c r="O61" s="118"/>
      <c r="P61" s="118">
        <f>L61</f>
        <v>500000</v>
      </c>
      <c r="Q61" s="119"/>
    </row>
    <row r="62" spans="1:17">
      <c r="A62" s="110"/>
      <c r="B62" s="110" t="s">
        <v>546</v>
      </c>
      <c r="C62" s="112" t="s">
        <v>547</v>
      </c>
      <c r="D62" s="112"/>
      <c r="E62" s="112"/>
      <c r="F62" s="136"/>
      <c r="G62" s="137">
        <f>[1]MASTER!D76</f>
        <v>990000</v>
      </c>
      <c r="H62" s="114">
        <f>[1]MASTER!P76</f>
        <v>540000</v>
      </c>
      <c r="I62" s="114">
        <f>[1]MASTER!F76+[1]MASTER!E76+[1]MASTER!G76+[1]MASTER!H76+[1]MASTER!I76+[1]MASTER!J76+[1]MASTER!K76+[1]MASTER!L76+[1]MASTER!M76+[1]MASTER!N76+[1]MASTER!O76</f>
        <v>450000</v>
      </c>
      <c r="J62" s="114"/>
      <c r="K62" s="115"/>
      <c r="L62" s="137">
        <v>990000</v>
      </c>
      <c r="M62" s="116"/>
      <c r="N62" s="137"/>
      <c r="O62" s="118">
        <f>L62</f>
        <v>990000</v>
      </c>
      <c r="P62" s="118"/>
      <c r="Q62" s="119"/>
    </row>
    <row r="63" spans="1:17" s="132" customFormat="1" ht="25.5">
      <c r="A63" s="120" t="s">
        <v>578</v>
      </c>
      <c r="B63" s="153"/>
      <c r="C63" s="154" t="s">
        <v>579</v>
      </c>
      <c r="D63" s="126" t="s">
        <v>580</v>
      </c>
      <c r="E63" s="154"/>
      <c r="F63" s="113"/>
      <c r="G63" s="127">
        <f>[1]MASTER!D77</f>
        <v>31900000</v>
      </c>
      <c r="H63" s="127">
        <f>[1]MASTER!P77</f>
        <v>8700000</v>
      </c>
      <c r="I63" s="127">
        <f>[1]MASTER!F77+[1]MASTER!E77+[1]MASTER!G77+[1]MASTER!H77+[1]MASTER!I77+[1]MASTER!J77+[1]MASTER!K77+[1]MASTER!L77+[1]MASTER!M77+[1]MASTER!N77+[1]MASTER!O77</f>
        <v>23200000</v>
      </c>
      <c r="J63" s="127"/>
      <c r="K63" s="115"/>
      <c r="L63" s="127">
        <f t="shared" ref="L63:L126" si="2">H63+I63</f>
        <v>31900000</v>
      </c>
      <c r="M63" s="128">
        <f t="shared" si="1"/>
        <v>100</v>
      </c>
      <c r="N63" s="155"/>
      <c r="O63" s="135">
        <f>L63</f>
        <v>31900000</v>
      </c>
      <c r="P63" s="130"/>
      <c r="Q63" s="131"/>
    </row>
    <row r="64" spans="1:17">
      <c r="A64" s="110"/>
      <c r="B64" s="110">
        <v>5.2</v>
      </c>
      <c r="C64" s="112" t="s">
        <v>51</v>
      </c>
      <c r="D64" s="112"/>
      <c r="E64" s="112"/>
      <c r="F64" s="136"/>
      <c r="G64" s="137">
        <f>[1]MASTER!D78</f>
        <v>31900000</v>
      </c>
      <c r="H64" s="114">
        <f>[1]MASTER!P78</f>
        <v>8700000</v>
      </c>
      <c r="I64" s="114">
        <f>[1]MASTER!F78+[1]MASTER!E78+[1]MASTER!G78+[1]MASTER!H78+[1]MASTER!I78+[1]MASTER!J78+[1]MASTER!K78+[1]MASTER!L78+[1]MASTER!M78+[1]MASTER!N78+[1]MASTER!O78</f>
        <v>23200000</v>
      </c>
      <c r="J64" s="114"/>
      <c r="K64" s="115"/>
      <c r="L64" s="137">
        <f t="shared" si="2"/>
        <v>31900000</v>
      </c>
      <c r="M64" s="116"/>
      <c r="N64" s="137"/>
      <c r="O64" s="118"/>
      <c r="P64" s="118"/>
      <c r="Q64" s="119"/>
    </row>
    <row r="65" spans="1:17">
      <c r="A65" s="110"/>
      <c r="B65" s="110" t="s">
        <v>550</v>
      </c>
      <c r="C65" s="112" t="s">
        <v>551</v>
      </c>
      <c r="D65" s="112"/>
      <c r="E65" s="112"/>
      <c r="F65" s="136"/>
      <c r="G65" s="137">
        <f>[1]MASTER!D79</f>
        <v>31900000</v>
      </c>
      <c r="H65" s="114">
        <f>[1]MASTER!P79</f>
        <v>8700000</v>
      </c>
      <c r="I65" s="114">
        <f>[1]MASTER!F79+[1]MASTER!E79+[1]MASTER!G79+[1]MASTER!H79+[1]MASTER!I79+[1]MASTER!J79+[1]MASTER!K79+[1]MASTER!L79+[1]MASTER!M79+[1]MASTER!N79+[1]MASTER!O79</f>
        <v>23200000</v>
      </c>
      <c r="J65" s="114"/>
      <c r="K65" s="115"/>
      <c r="L65" s="137">
        <f t="shared" si="2"/>
        <v>31900000</v>
      </c>
      <c r="M65" s="116"/>
      <c r="N65" s="137"/>
      <c r="O65" s="118"/>
      <c r="P65" s="118"/>
      <c r="Q65" s="119"/>
    </row>
    <row r="66" spans="1:17">
      <c r="A66" s="110"/>
      <c r="B66" s="110" t="s">
        <v>581</v>
      </c>
      <c r="C66" s="112" t="s">
        <v>582</v>
      </c>
      <c r="D66" s="112"/>
      <c r="E66" s="112"/>
      <c r="F66" s="136"/>
      <c r="G66" s="137">
        <f>[1]MASTER!D80</f>
        <v>31900000</v>
      </c>
      <c r="H66" s="114">
        <f>[1]MASTER!P80</f>
        <v>8700000</v>
      </c>
      <c r="I66" s="114">
        <f>[1]MASTER!F80+[1]MASTER!E80+[1]MASTER!G80+[1]MASTER!H80+[1]MASTER!I80+[1]MASTER!J80+[1]MASTER!K80+[1]MASTER!L80+[1]MASTER!M80+[1]MASTER!N80+[1]MASTER!O80</f>
        <v>23200000</v>
      </c>
      <c r="J66" s="114"/>
      <c r="K66" s="115"/>
      <c r="L66" s="137">
        <f t="shared" si="2"/>
        <v>31900000</v>
      </c>
      <c r="M66" s="116"/>
      <c r="N66" s="137"/>
      <c r="O66" s="118"/>
      <c r="P66" s="118"/>
      <c r="Q66" s="119"/>
    </row>
    <row r="67" spans="1:17" s="132" customFormat="1" ht="25.5">
      <c r="A67" s="120" t="s">
        <v>583</v>
      </c>
      <c r="B67" s="153"/>
      <c r="C67" s="125" t="s">
        <v>584</v>
      </c>
      <c r="D67" s="126" t="s">
        <v>585</v>
      </c>
      <c r="E67" s="125">
        <v>12</v>
      </c>
      <c r="F67" s="123" t="s">
        <v>507</v>
      </c>
      <c r="G67" s="127">
        <f>[1]MASTER!D81</f>
        <v>7800000</v>
      </c>
      <c r="H67" s="127">
        <f>[1]MASTER!P81</f>
        <v>1300000</v>
      </c>
      <c r="I67" s="127">
        <f>[1]MASTER!F81+[1]MASTER!E81+[1]MASTER!G81+[1]MASTER!H81+[1]MASTER!I81+[1]MASTER!J81+[1]MASTER!K81+[1]MASTER!L81+[1]MASTER!M81+[1]MASTER!N81+[1]MASTER!O81</f>
        <v>6500000</v>
      </c>
      <c r="J67" s="160">
        <v>12</v>
      </c>
      <c r="K67" s="133" t="s">
        <v>507</v>
      </c>
      <c r="L67" s="127">
        <f t="shared" si="2"/>
        <v>7800000</v>
      </c>
      <c r="M67" s="128">
        <f t="shared" si="1"/>
        <v>100</v>
      </c>
      <c r="N67" s="155"/>
      <c r="O67" s="130"/>
      <c r="P67" s="135">
        <f>L67</f>
        <v>7800000</v>
      </c>
      <c r="Q67" s="131"/>
    </row>
    <row r="68" spans="1:17">
      <c r="A68" s="110"/>
      <c r="B68" s="110">
        <v>5.2</v>
      </c>
      <c r="C68" s="112" t="s">
        <v>51</v>
      </c>
      <c r="D68" s="112"/>
      <c r="E68" s="112"/>
      <c r="F68" s="136"/>
      <c r="G68" s="137">
        <f>[1]MASTER!D82</f>
        <v>7800000</v>
      </c>
      <c r="H68" s="114">
        <f>[1]MASTER!P82</f>
        <v>1300000</v>
      </c>
      <c r="I68" s="114">
        <f>[1]MASTER!F82+[1]MASTER!E82+[1]MASTER!G82+[1]MASTER!H82+[1]MASTER!I82+[1]MASTER!J82+[1]MASTER!K82+[1]MASTER!L82+[1]MASTER!M82+[1]MASTER!N82+[1]MASTER!O82</f>
        <v>6500000</v>
      </c>
      <c r="J68" s="114"/>
      <c r="K68" s="115"/>
      <c r="L68" s="137">
        <f t="shared" si="2"/>
        <v>7800000</v>
      </c>
      <c r="M68" s="116"/>
      <c r="N68" s="137"/>
      <c r="O68" s="118"/>
      <c r="P68" s="118"/>
      <c r="Q68" s="119"/>
    </row>
    <row r="69" spans="1:17">
      <c r="A69" s="110"/>
      <c r="B69" s="110" t="s">
        <v>550</v>
      </c>
      <c r="C69" s="112" t="s">
        <v>551</v>
      </c>
      <c r="D69" s="112"/>
      <c r="E69" s="112"/>
      <c r="F69" s="136"/>
      <c r="G69" s="137">
        <f>[1]MASTER!D83</f>
        <v>7800000</v>
      </c>
      <c r="H69" s="114">
        <f>[1]MASTER!P83</f>
        <v>1300000</v>
      </c>
      <c r="I69" s="114">
        <f>[1]MASTER!F83+[1]MASTER!E83+[1]MASTER!G83+[1]MASTER!H83+[1]MASTER!I83+[1]MASTER!J83+[1]MASTER!K83+[1]MASTER!L83+[1]MASTER!M83+[1]MASTER!N83+[1]MASTER!O83</f>
        <v>6500000</v>
      </c>
      <c r="J69" s="114"/>
      <c r="K69" s="115"/>
      <c r="L69" s="137">
        <f t="shared" si="2"/>
        <v>7800000</v>
      </c>
      <c r="M69" s="116"/>
      <c r="N69" s="137"/>
      <c r="O69" s="118"/>
      <c r="P69" s="118"/>
      <c r="Q69" s="119"/>
    </row>
    <row r="70" spans="1:17">
      <c r="A70" s="110"/>
      <c r="B70" s="110" t="s">
        <v>586</v>
      </c>
      <c r="C70" s="112" t="s">
        <v>587</v>
      </c>
      <c r="D70" s="112"/>
      <c r="E70" s="112"/>
      <c r="F70" s="136"/>
      <c r="G70" s="137">
        <f>[1]MASTER!D84</f>
        <v>7800000</v>
      </c>
      <c r="H70" s="114">
        <f>[1]MASTER!P84</f>
        <v>1300000</v>
      </c>
      <c r="I70" s="114">
        <f>[1]MASTER!F84+[1]MASTER!E84+[1]MASTER!G84+[1]MASTER!H84+[1]MASTER!I84+[1]MASTER!J84+[1]MASTER!K84+[1]MASTER!L84+[1]MASTER!M84+[1]MASTER!N84+[1]MASTER!O84</f>
        <v>6500000</v>
      </c>
      <c r="J70" s="114"/>
      <c r="K70" s="115"/>
      <c r="L70" s="137">
        <f t="shared" si="2"/>
        <v>7800000</v>
      </c>
      <c r="M70" s="116"/>
      <c r="N70" s="137"/>
      <c r="O70" s="118"/>
      <c r="P70" s="118"/>
      <c r="Q70" s="119"/>
    </row>
    <row r="71" spans="1:17">
      <c r="A71" s="120">
        <v>1.02</v>
      </c>
      <c r="B71" s="153"/>
      <c r="C71" s="121" t="s">
        <v>588</v>
      </c>
      <c r="D71" s="122"/>
      <c r="E71" s="121"/>
      <c r="F71" s="123"/>
      <c r="G71" s="114">
        <f>[1]MASTER!D85</f>
        <v>21275000</v>
      </c>
      <c r="H71" s="114">
        <f>[1]MASTER!P85</f>
        <v>1080000</v>
      </c>
      <c r="I71" s="114">
        <f>[1]MASTER!F85+[1]MASTER!E85+[1]MASTER!G85+[1]MASTER!H85+[1]MASTER!I85+[1]MASTER!J85+[1]MASTER!K85+[1]MASTER!L85+[1]MASTER!M85+[1]MASTER!N85+[1]MASTER!O85</f>
        <v>11000500</v>
      </c>
      <c r="J71" s="114"/>
      <c r="K71" s="115"/>
      <c r="L71" s="161">
        <f t="shared" si="2"/>
        <v>12080500</v>
      </c>
      <c r="M71" s="116">
        <f t="shared" si="1"/>
        <v>56.782608695652172</v>
      </c>
      <c r="N71" s="114"/>
      <c r="O71" s="118"/>
      <c r="P71" s="118"/>
      <c r="Q71" s="119"/>
    </row>
    <row r="72" spans="1:17" s="132" customFormat="1" ht="25.5">
      <c r="A72" s="120" t="s">
        <v>589</v>
      </c>
      <c r="B72" s="109"/>
      <c r="C72" s="125" t="s">
        <v>590</v>
      </c>
      <c r="D72" s="126" t="s">
        <v>591</v>
      </c>
      <c r="E72" s="125"/>
      <c r="F72" s="123" t="str">
        <f>F57</f>
        <v>ls</v>
      </c>
      <c r="G72" s="127">
        <f>[1]MASTER!D86</f>
        <v>1838000</v>
      </c>
      <c r="H72" s="127">
        <f>[1]MASTER!P86</f>
        <v>0</v>
      </c>
      <c r="I72" s="127">
        <f>[1]MASTER!F86+[1]MASTER!E86+[1]MASTER!G86+[1]MASTER!H86+[1]MASTER!I86+[1]MASTER!J86+[1]MASTER!K86+[1]MASTER!L86+[1]MASTER!M86+[1]MASTER!N86+[1]MASTER!O86</f>
        <v>1838000</v>
      </c>
      <c r="J72" s="127"/>
      <c r="K72" s="115" t="str">
        <f>F72</f>
        <v>ls</v>
      </c>
      <c r="L72" s="127">
        <f t="shared" si="2"/>
        <v>1838000</v>
      </c>
      <c r="M72" s="128">
        <f t="shared" si="1"/>
        <v>100</v>
      </c>
      <c r="N72" s="134"/>
      <c r="O72" s="135">
        <f>L72</f>
        <v>1838000</v>
      </c>
      <c r="P72" s="130"/>
      <c r="Q72" s="131"/>
    </row>
    <row r="73" spans="1:17">
      <c r="A73" s="110"/>
      <c r="B73" s="110">
        <v>5.2</v>
      </c>
      <c r="C73" s="112" t="s">
        <v>51</v>
      </c>
      <c r="D73" s="112"/>
      <c r="E73" s="112"/>
      <c r="F73" s="136"/>
      <c r="G73" s="137">
        <f>[1]MASTER!D87</f>
        <v>1838000</v>
      </c>
      <c r="H73" s="114">
        <f>[1]MASTER!P87</f>
        <v>0</v>
      </c>
      <c r="I73" s="114">
        <f>[1]MASTER!F87+[1]MASTER!E87+[1]MASTER!G87+[1]MASTER!H87+[1]MASTER!I87+[1]MASTER!J87+[1]MASTER!K87+[1]MASTER!L87+[1]MASTER!M87+[1]MASTER!N87+[1]MASTER!O87</f>
        <v>1838000</v>
      </c>
      <c r="J73" s="114"/>
      <c r="K73" s="115"/>
      <c r="L73" s="137">
        <f t="shared" si="2"/>
        <v>1838000</v>
      </c>
      <c r="M73" s="116"/>
      <c r="N73" s="137"/>
      <c r="O73" s="118"/>
      <c r="P73" s="118"/>
      <c r="Q73" s="119"/>
    </row>
    <row r="74" spans="1:17">
      <c r="A74" s="110"/>
      <c r="B74" s="110" t="s">
        <v>536</v>
      </c>
      <c r="C74" s="112" t="s">
        <v>537</v>
      </c>
      <c r="D74" s="112"/>
      <c r="E74" s="112"/>
      <c r="F74" s="136"/>
      <c r="G74" s="137">
        <f>[1]MASTER!D88</f>
        <v>1838000</v>
      </c>
      <c r="H74" s="114">
        <f>[1]MASTER!P88</f>
        <v>0</v>
      </c>
      <c r="I74" s="114">
        <f>[1]MASTER!F88+[1]MASTER!E88+[1]MASTER!G88+[1]MASTER!H88+[1]MASTER!I88+[1]MASTER!J88+[1]MASTER!K88+[1]MASTER!L88+[1]MASTER!M88+[1]MASTER!N88+[1]MASTER!O88</f>
        <v>1838000</v>
      </c>
      <c r="J74" s="114"/>
      <c r="K74" s="115"/>
      <c r="L74" s="137">
        <f t="shared" si="2"/>
        <v>1838000</v>
      </c>
      <c r="M74" s="116"/>
      <c r="N74" s="137"/>
      <c r="O74" s="118"/>
      <c r="P74" s="118"/>
      <c r="Q74" s="119"/>
    </row>
    <row r="75" spans="1:17">
      <c r="A75" s="110"/>
      <c r="B75" s="110" t="s">
        <v>548</v>
      </c>
      <c r="C75" s="112" t="s">
        <v>549</v>
      </c>
      <c r="D75" s="112"/>
      <c r="E75" s="112"/>
      <c r="F75" s="136"/>
      <c r="G75" s="137">
        <f>[1]MASTER!D89</f>
        <v>1838000</v>
      </c>
      <c r="H75" s="114">
        <f>[1]MASTER!P89</f>
        <v>0</v>
      </c>
      <c r="I75" s="114">
        <f>[1]MASTER!F89+[1]MASTER!E89+[1]MASTER!G89+[1]MASTER!H89+[1]MASTER!I89+[1]MASTER!J89+[1]MASTER!K89+[1]MASTER!L89+[1]MASTER!M89+[1]MASTER!N89+[1]MASTER!O89</f>
        <v>1838000</v>
      </c>
      <c r="J75" s="114"/>
      <c r="K75" s="115"/>
      <c r="L75" s="137">
        <f t="shared" si="2"/>
        <v>1838000</v>
      </c>
      <c r="M75" s="116"/>
      <c r="N75" s="137"/>
      <c r="O75" s="118"/>
      <c r="P75" s="118"/>
      <c r="Q75" s="119"/>
    </row>
    <row r="76" spans="1:17" s="132" customFormat="1" ht="25.5">
      <c r="A76" s="120" t="s">
        <v>592</v>
      </c>
      <c r="B76" s="153"/>
      <c r="C76" s="154" t="s">
        <v>593</v>
      </c>
      <c r="D76" s="126" t="s">
        <v>594</v>
      </c>
      <c r="E76" s="154"/>
      <c r="F76" s="113" t="str">
        <f>F72</f>
        <v>ls</v>
      </c>
      <c r="G76" s="127">
        <f>[1]MASTER!D90</f>
        <v>3337000</v>
      </c>
      <c r="H76" s="127">
        <f>[1]MASTER!P90</f>
        <v>0</v>
      </c>
      <c r="I76" s="127">
        <f>[1]MASTER!F90+[1]MASTER!E90+[1]MASTER!G90+[1]MASTER!H90+[1]MASTER!I90+[1]MASTER!J90+[1]MASTER!K90+[1]MASTER!L90+[1]MASTER!M90+[1]MASTER!N90+[1]MASTER!O90</f>
        <v>3337000</v>
      </c>
      <c r="J76" s="127"/>
      <c r="K76" s="115" t="str">
        <f>K72</f>
        <v>ls</v>
      </c>
      <c r="L76" s="127">
        <f>L77</f>
        <v>1730000</v>
      </c>
      <c r="M76" s="128">
        <f t="shared" si="1"/>
        <v>51.842972729997008</v>
      </c>
      <c r="N76" s="155"/>
      <c r="O76" s="135">
        <f>L76</f>
        <v>1730000</v>
      </c>
      <c r="P76" s="130"/>
      <c r="Q76" s="131"/>
    </row>
    <row r="77" spans="1:17">
      <c r="A77" s="110"/>
      <c r="B77" s="110">
        <v>5.2</v>
      </c>
      <c r="C77" s="112" t="s">
        <v>51</v>
      </c>
      <c r="D77" s="112"/>
      <c r="E77" s="112"/>
      <c r="F77" s="136"/>
      <c r="G77" s="137">
        <f>[1]MASTER!D91</f>
        <v>1730000</v>
      </c>
      <c r="H77" s="114">
        <f>[1]MASTER!P91</f>
        <v>0</v>
      </c>
      <c r="I77" s="114">
        <f>[1]MASTER!F91+[1]MASTER!E91+[1]MASTER!G91+[1]MASTER!H91+[1]MASTER!I91+[1]MASTER!J91+[1]MASTER!K91+[1]MASTER!L91+[1]MASTER!M91+[1]MASTER!N91+[1]MASTER!O91</f>
        <v>1730000</v>
      </c>
      <c r="J77" s="114"/>
      <c r="K77" s="115"/>
      <c r="L77" s="137">
        <f t="shared" si="2"/>
        <v>1730000</v>
      </c>
      <c r="M77" s="116"/>
      <c r="N77" s="137"/>
      <c r="O77" s="118"/>
      <c r="P77" s="118"/>
      <c r="Q77" s="119"/>
    </row>
    <row r="78" spans="1:17">
      <c r="A78" s="110"/>
      <c r="B78" s="110" t="s">
        <v>536</v>
      </c>
      <c r="C78" s="112" t="s">
        <v>537</v>
      </c>
      <c r="D78" s="112"/>
      <c r="E78" s="112"/>
      <c r="F78" s="136"/>
      <c r="G78" s="137">
        <f>[1]MASTER!D92</f>
        <v>1250000</v>
      </c>
      <c r="H78" s="114">
        <f>[1]MASTER!P92</f>
        <v>0</v>
      </c>
      <c r="I78" s="114">
        <f>[1]MASTER!F92+[1]MASTER!E92+[1]MASTER!G92+[1]MASTER!H92+[1]MASTER!I92+[1]MASTER!J92+[1]MASTER!K92+[1]MASTER!L92+[1]MASTER!M92+[1]MASTER!N92+[1]MASTER!O92</f>
        <v>1250000</v>
      </c>
      <c r="J78" s="114"/>
      <c r="K78" s="115"/>
      <c r="L78" s="137"/>
      <c r="M78" s="116"/>
      <c r="N78" s="137"/>
      <c r="O78" s="118"/>
      <c r="P78" s="118"/>
      <c r="Q78" s="119"/>
    </row>
    <row r="79" spans="1:17">
      <c r="A79" s="110"/>
      <c r="B79" s="110" t="s">
        <v>595</v>
      </c>
      <c r="C79" s="112" t="s">
        <v>596</v>
      </c>
      <c r="D79" s="112"/>
      <c r="E79" s="112"/>
      <c r="F79" s="136"/>
      <c r="G79" s="137">
        <f>[1]MASTER!D93</f>
        <v>240000</v>
      </c>
      <c r="H79" s="114">
        <f>[1]MASTER!P93</f>
        <v>0</v>
      </c>
      <c r="I79" s="114">
        <f>[1]MASTER!F93+[1]MASTER!E93+[1]MASTER!G93+[1]MASTER!H93+[1]MASTER!I93+[1]MASTER!J93+[1]MASTER!K93+[1]MASTER!L93+[1]MASTER!M93+[1]MASTER!N93+[1]MASTER!O93</f>
        <v>240000</v>
      </c>
      <c r="J79" s="114"/>
      <c r="K79" s="115"/>
      <c r="L79" s="137"/>
      <c r="M79" s="116"/>
      <c r="N79" s="137"/>
      <c r="O79" s="118"/>
      <c r="P79" s="118"/>
      <c r="Q79" s="119"/>
    </row>
    <row r="80" spans="1:17">
      <c r="A80" s="110"/>
      <c r="B80" s="110" t="s">
        <v>548</v>
      </c>
      <c r="C80" s="112" t="s">
        <v>549</v>
      </c>
      <c r="D80" s="112"/>
      <c r="E80" s="112"/>
      <c r="F80" s="136"/>
      <c r="G80" s="137">
        <f>[1]MASTER!D94</f>
        <v>1010000</v>
      </c>
      <c r="H80" s="114">
        <f>[1]MASTER!P94</f>
        <v>0</v>
      </c>
      <c r="I80" s="114">
        <f>[1]MASTER!F94+[1]MASTER!E94+[1]MASTER!G94+[1]MASTER!H94+[1]MASTER!I94+[1]MASTER!J94+[1]MASTER!K94+[1]MASTER!L94+[1]MASTER!M94+[1]MASTER!N94+[1]MASTER!O94</f>
        <v>1010000</v>
      </c>
      <c r="J80" s="114"/>
      <c r="K80" s="115"/>
      <c r="L80" s="137"/>
      <c r="M80" s="116"/>
      <c r="N80" s="137"/>
      <c r="O80" s="118"/>
      <c r="P80" s="118"/>
      <c r="Q80" s="119"/>
    </row>
    <row r="81" spans="1:17">
      <c r="A81" s="110"/>
      <c r="B81" s="110" t="s">
        <v>550</v>
      </c>
      <c r="C81" s="112" t="s">
        <v>551</v>
      </c>
      <c r="D81" s="112"/>
      <c r="E81" s="112"/>
      <c r="F81" s="136"/>
      <c r="G81" s="137">
        <f>[1]MASTER!D95</f>
        <v>480000</v>
      </c>
      <c r="H81" s="114">
        <f>[1]MASTER!P95</f>
        <v>0</v>
      </c>
      <c r="I81" s="114">
        <f>[1]MASTER!F95+[1]MASTER!E95+[1]MASTER!G95+[1]MASTER!H95+[1]MASTER!I95+[1]MASTER!J95+[1]MASTER!K95+[1]MASTER!L95+[1]MASTER!M95+[1]MASTER!N95+[1]MASTER!O95</f>
        <v>480000</v>
      </c>
      <c r="J81" s="114"/>
      <c r="K81" s="115"/>
      <c r="L81" s="137"/>
      <c r="M81" s="116"/>
      <c r="N81" s="137"/>
      <c r="O81" s="118"/>
      <c r="P81" s="118"/>
      <c r="Q81" s="119"/>
    </row>
    <row r="82" spans="1:17">
      <c r="A82" s="110"/>
      <c r="B82" s="110" t="s">
        <v>552</v>
      </c>
      <c r="C82" s="112" t="s">
        <v>553</v>
      </c>
      <c r="D82" s="112"/>
      <c r="E82" s="112"/>
      <c r="F82" s="136"/>
      <c r="G82" s="137">
        <f>[1]MASTER!D96</f>
        <v>480000</v>
      </c>
      <c r="H82" s="114">
        <f>[1]MASTER!P96</f>
        <v>0</v>
      </c>
      <c r="I82" s="114">
        <f>[1]MASTER!F96+[1]MASTER!E96+[1]MASTER!G96+[1]MASTER!H96+[1]MASTER!I96+[1]MASTER!J96+[1]MASTER!K96+[1]MASTER!L96+[1]MASTER!M96+[1]MASTER!N96+[1]MASTER!O96</f>
        <v>480000</v>
      </c>
      <c r="J82" s="114"/>
      <c r="K82" s="115"/>
      <c r="L82" s="137"/>
      <c r="M82" s="116"/>
      <c r="N82" s="137"/>
      <c r="O82" s="118"/>
      <c r="P82" s="118"/>
      <c r="Q82" s="119"/>
    </row>
    <row r="83" spans="1:17">
      <c r="A83" s="120" t="s">
        <v>597</v>
      </c>
      <c r="B83" s="109"/>
      <c r="C83" s="111" t="s">
        <v>598</v>
      </c>
      <c r="D83" s="112" t="s">
        <v>599</v>
      </c>
      <c r="E83" s="111"/>
      <c r="F83" s="113" t="str">
        <f>F76</f>
        <v>ls</v>
      </c>
      <c r="G83" s="114">
        <f>[1]MASTER!D101</f>
        <v>3000000</v>
      </c>
      <c r="H83" s="114">
        <f>[1]MASTER!P101</f>
        <v>0</v>
      </c>
      <c r="I83" s="114">
        <f>[1]MASTER!F101+[1]MASTER!E101+[1]MASTER!G101+[1]MASTER!H101+[1]MASTER!I101+[1]MASTER!J101+[1]MASTER!K101+[1]MASTER!L101+[1]MASTER!M101+[1]MASTER!N101+[1]MASTER!O101</f>
        <v>1925000</v>
      </c>
      <c r="J83" s="114"/>
      <c r="K83" s="115" t="str">
        <f>F83</f>
        <v>ls</v>
      </c>
      <c r="L83" s="114">
        <f t="shared" si="2"/>
        <v>1925000</v>
      </c>
      <c r="M83" s="116">
        <f t="shared" si="1"/>
        <v>64.166666666666671</v>
      </c>
      <c r="N83" s="142"/>
      <c r="O83" s="118"/>
      <c r="P83" s="135">
        <f>L83</f>
        <v>1925000</v>
      </c>
      <c r="Q83" s="119"/>
    </row>
    <row r="84" spans="1:17">
      <c r="A84" s="110"/>
      <c r="B84" s="110">
        <v>5.3</v>
      </c>
      <c r="C84" s="112" t="s">
        <v>40</v>
      </c>
      <c r="D84" s="112"/>
      <c r="E84" s="112"/>
      <c r="F84" s="136"/>
      <c r="G84" s="137">
        <f>[1]MASTER!D102</f>
        <v>3000000</v>
      </c>
      <c r="H84" s="114">
        <f>[1]MASTER!P102</f>
        <v>0</v>
      </c>
      <c r="I84" s="114">
        <f>[1]MASTER!F102+[1]MASTER!E102+[1]MASTER!G102+[1]MASTER!H102+[1]MASTER!I102+[1]MASTER!J102+[1]MASTER!K102+[1]MASTER!L102+[1]MASTER!M102+[1]MASTER!N102+[1]MASTER!O102</f>
        <v>1925000</v>
      </c>
      <c r="J84" s="114"/>
      <c r="K84" s="115"/>
      <c r="L84" s="137">
        <f t="shared" si="2"/>
        <v>1925000</v>
      </c>
      <c r="M84" s="116"/>
      <c r="N84" s="137"/>
      <c r="O84" s="118"/>
      <c r="P84" s="118"/>
      <c r="Q84" s="119"/>
    </row>
    <row r="85" spans="1:17">
      <c r="A85" s="110"/>
      <c r="B85" s="110" t="s">
        <v>600</v>
      </c>
      <c r="C85" s="112" t="s">
        <v>601</v>
      </c>
      <c r="D85" s="112"/>
      <c r="E85" s="112"/>
      <c r="F85" s="136"/>
      <c r="G85" s="137">
        <f>[1]MASTER!D103</f>
        <v>3000000</v>
      </c>
      <c r="H85" s="114">
        <f>[1]MASTER!P103</f>
        <v>0</v>
      </c>
      <c r="I85" s="114">
        <f>[1]MASTER!F103+[1]MASTER!E103+[1]MASTER!G103+[1]MASTER!H103+[1]MASTER!I103+[1]MASTER!J103+[1]MASTER!K103+[1]MASTER!L103+[1]MASTER!M103+[1]MASTER!N103+[1]MASTER!O103</f>
        <v>1925000</v>
      </c>
      <c r="J85" s="114"/>
      <c r="K85" s="115"/>
      <c r="L85" s="137">
        <f t="shared" si="2"/>
        <v>1925000</v>
      </c>
      <c r="M85" s="116"/>
      <c r="N85" s="137"/>
      <c r="O85" s="118"/>
      <c r="P85" s="118"/>
      <c r="Q85" s="119"/>
    </row>
    <row r="86" spans="1:17">
      <c r="A86" s="110"/>
      <c r="B86" s="110" t="s">
        <v>602</v>
      </c>
      <c r="C86" s="112" t="s">
        <v>603</v>
      </c>
      <c r="D86" s="112"/>
      <c r="E86" s="112"/>
      <c r="F86" s="136"/>
      <c r="G86" s="137">
        <f>[1]MASTER!D104</f>
        <v>3000000</v>
      </c>
      <c r="H86" s="114">
        <f>[1]MASTER!P104</f>
        <v>0</v>
      </c>
      <c r="I86" s="114">
        <f>[1]MASTER!F104+[1]MASTER!E104+[1]MASTER!G104+[1]MASTER!H104+[1]MASTER!I104+[1]MASTER!J104+[1]MASTER!K104+[1]MASTER!L104+[1]MASTER!M104+[1]MASTER!N104+[1]MASTER!O104</f>
        <v>1925000</v>
      </c>
      <c r="J86" s="114"/>
      <c r="K86" s="115"/>
      <c r="L86" s="137">
        <f t="shared" si="2"/>
        <v>1925000</v>
      </c>
      <c r="M86" s="116"/>
      <c r="N86" s="137"/>
      <c r="O86" s="118"/>
      <c r="P86" s="118"/>
      <c r="Q86" s="119"/>
    </row>
    <row r="87" spans="1:17">
      <c r="A87" s="120" t="s">
        <v>604</v>
      </c>
      <c r="B87" s="109"/>
      <c r="C87" s="111" t="s">
        <v>605</v>
      </c>
      <c r="D87" s="112" t="s">
        <v>606</v>
      </c>
      <c r="E87" s="111"/>
      <c r="F87" s="113" t="str">
        <f>F83</f>
        <v>ls</v>
      </c>
      <c r="G87" s="114">
        <f>[1]MASTER!D105</f>
        <v>8100000</v>
      </c>
      <c r="H87" s="114">
        <f>[1]MASTER!P105</f>
        <v>0</v>
      </c>
      <c r="I87" s="114">
        <f>[1]MASTER!F105+[1]MASTER!E105+[1]MASTER!G105+[1]MASTER!H105+[1]MASTER!I105+[1]MASTER!J105+[1]MASTER!K105+[1]MASTER!L105+[1]MASTER!M105+[1]MASTER!N105+[1]MASTER!O105</f>
        <v>0</v>
      </c>
      <c r="J87" s="114"/>
      <c r="K87" s="115" t="str">
        <f>F87</f>
        <v>ls</v>
      </c>
      <c r="L87" s="114">
        <f t="shared" si="2"/>
        <v>0</v>
      </c>
      <c r="M87" s="116">
        <f t="shared" ref="M87:M139" si="3">L87/G87*100</f>
        <v>0</v>
      </c>
      <c r="N87" s="142"/>
      <c r="O87" s="118"/>
      <c r="P87" s="135"/>
      <c r="Q87" s="119"/>
    </row>
    <row r="88" spans="1:17">
      <c r="A88" s="110"/>
      <c r="B88" s="110">
        <v>5.3</v>
      </c>
      <c r="C88" s="112" t="s">
        <v>40</v>
      </c>
      <c r="D88" s="112"/>
      <c r="E88" s="112"/>
      <c r="F88" s="136"/>
      <c r="G88" s="137">
        <f>[1]MASTER!D106</f>
        <v>8100000</v>
      </c>
      <c r="H88" s="114">
        <f>[1]MASTER!P106</f>
        <v>0</v>
      </c>
      <c r="I88" s="114">
        <f>[1]MASTER!F106+[1]MASTER!E106+[1]MASTER!G106+[1]MASTER!H106+[1]MASTER!I106+[1]MASTER!J106+[1]MASTER!K106+[1]MASTER!L106+[1]MASTER!M106+[1]MASTER!N106+[1]MASTER!O106</f>
        <v>0</v>
      </c>
      <c r="J88" s="114"/>
      <c r="K88" s="115"/>
      <c r="L88" s="114">
        <f t="shared" si="2"/>
        <v>0</v>
      </c>
      <c r="M88" s="116">
        <f t="shared" si="3"/>
        <v>0</v>
      </c>
      <c r="N88" s="137"/>
      <c r="O88" s="118"/>
      <c r="P88" s="118"/>
      <c r="Q88" s="119"/>
    </row>
    <row r="89" spans="1:17">
      <c r="A89" s="110"/>
      <c r="B89" s="110" t="s">
        <v>607</v>
      </c>
      <c r="C89" s="112" t="s">
        <v>608</v>
      </c>
      <c r="D89" s="112"/>
      <c r="E89" s="112"/>
      <c r="F89" s="136"/>
      <c r="G89" s="137">
        <f>[1]MASTER!D107</f>
        <v>8100000</v>
      </c>
      <c r="H89" s="114">
        <f>[1]MASTER!P107</f>
        <v>0</v>
      </c>
      <c r="I89" s="114">
        <f>[1]MASTER!F107+[1]MASTER!E107+[1]MASTER!G107+[1]MASTER!H107+[1]MASTER!I107+[1]MASTER!J107+[1]MASTER!K107+[1]MASTER!L107+[1]MASTER!M107+[1]MASTER!N107+[1]MASTER!O107</f>
        <v>0</v>
      </c>
      <c r="J89" s="114"/>
      <c r="K89" s="115"/>
      <c r="L89" s="114">
        <f t="shared" si="2"/>
        <v>0</v>
      </c>
      <c r="M89" s="116">
        <f t="shared" si="3"/>
        <v>0</v>
      </c>
      <c r="N89" s="137"/>
      <c r="O89" s="118"/>
      <c r="P89" s="118"/>
      <c r="Q89" s="119"/>
    </row>
    <row r="90" spans="1:17">
      <c r="A90" s="110"/>
      <c r="B90" s="110" t="s">
        <v>609</v>
      </c>
      <c r="C90" s="112" t="s">
        <v>608</v>
      </c>
      <c r="D90" s="112"/>
      <c r="E90" s="112"/>
      <c r="F90" s="136"/>
      <c r="G90" s="137">
        <f>[1]MASTER!D108</f>
        <v>8100000</v>
      </c>
      <c r="H90" s="114">
        <f>[1]MASTER!P108</f>
        <v>0</v>
      </c>
      <c r="I90" s="114">
        <f>[1]MASTER!F108+[1]MASTER!E108+[1]MASTER!G108+[1]MASTER!H108+[1]MASTER!I108+[1]MASTER!J108+[1]MASTER!K108+[1]MASTER!L108+[1]MASTER!M108+[1]MASTER!N108+[1]MASTER!O108</f>
        <v>0</v>
      </c>
      <c r="J90" s="114"/>
      <c r="K90" s="115"/>
      <c r="L90" s="114">
        <f t="shared" si="2"/>
        <v>0</v>
      </c>
      <c r="M90" s="116">
        <f t="shared" si="3"/>
        <v>0</v>
      </c>
      <c r="N90" s="137"/>
      <c r="O90" s="118"/>
      <c r="P90" s="118"/>
      <c r="Q90" s="119"/>
    </row>
    <row r="91" spans="1:17" s="132" customFormat="1" ht="25.5">
      <c r="A91" s="120" t="s">
        <v>610</v>
      </c>
      <c r="B91" s="109"/>
      <c r="C91" s="125" t="s">
        <v>611</v>
      </c>
      <c r="D91" s="126" t="s">
        <v>612</v>
      </c>
      <c r="E91" s="125"/>
      <c r="F91" s="123" t="str">
        <f>F87</f>
        <v>ls</v>
      </c>
      <c r="G91" s="127">
        <f>[1]MASTER!D109</f>
        <v>2500000</v>
      </c>
      <c r="H91" s="127">
        <f>[1]MASTER!P109</f>
        <v>820000</v>
      </c>
      <c r="I91" s="127">
        <f>[1]MASTER!F109+[1]MASTER!E109+[1]MASTER!G109+[1]MASTER!H109+[1]MASTER!I109+[1]MASTER!J109+[1]MASTER!K109+[1]MASTER!L109+[1]MASTER!M109+[1]MASTER!N109+[1]MASTER!O109</f>
        <v>1663500</v>
      </c>
      <c r="J91" s="127"/>
      <c r="K91" s="115" t="str">
        <f>F91</f>
        <v>ls</v>
      </c>
      <c r="L91" s="127">
        <f t="shared" si="2"/>
        <v>2483500</v>
      </c>
      <c r="M91" s="128">
        <f t="shared" si="3"/>
        <v>99.339999999999989</v>
      </c>
      <c r="N91" s="134"/>
      <c r="O91" s="135"/>
      <c r="P91" s="135"/>
      <c r="Q91" s="131"/>
    </row>
    <row r="92" spans="1:17">
      <c r="A92" s="110"/>
      <c r="B92" s="110">
        <v>5.2</v>
      </c>
      <c r="C92" s="112" t="s">
        <v>51</v>
      </c>
      <c r="D92" s="112"/>
      <c r="E92" s="112"/>
      <c r="F92" s="136"/>
      <c r="G92" s="137">
        <f>[1]MASTER!D110</f>
        <v>2500000</v>
      </c>
      <c r="H92" s="114">
        <f>[1]MASTER!P110</f>
        <v>820000</v>
      </c>
      <c r="I92" s="114">
        <f>[1]MASTER!F110+[1]MASTER!E110+[1]MASTER!G110+[1]MASTER!H110+[1]MASTER!I110+[1]MASTER!J110+[1]MASTER!K110+[1]MASTER!L110+[1]MASTER!M110+[1]MASTER!N110+[1]MASTER!O110</f>
        <v>1663500</v>
      </c>
      <c r="J92" s="114"/>
      <c r="K92" s="115"/>
      <c r="L92" s="137">
        <f t="shared" si="2"/>
        <v>2483500</v>
      </c>
      <c r="M92" s="116"/>
      <c r="N92" s="137"/>
      <c r="O92" s="118"/>
      <c r="P92" s="118"/>
      <c r="Q92" s="119"/>
    </row>
    <row r="93" spans="1:17">
      <c r="A93" s="110"/>
      <c r="B93" s="110" t="s">
        <v>560</v>
      </c>
      <c r="C93" s="112" t="s">
        <v>561</v>
      </c>
      <c r="D93" s="112"/>
      <c r="E93" s="112"/>
      <c r="F93" s="136"/>
      <c r="G93" s="137">
        <f>[1]MASTER!D111</f>
        <v>500000</v>
      </c>
      <c r="H93" s="114">
        <f>[1]MASTER!P111</f>
        <v>0</v>
      </c>
      <c r="I93" s="114">
        <f>[1]MASTER!F111+[1]MASTER!E111+[1]MASTER!G111+[1]MASTER!H111+[1]MASTER!I111+[1]MASTER!J111+[1]MASTER!K111+[1]MASTER!L111+[1]MASTER!M111+[1]MASTER!N111+[1]MASTER!O111</f>
        <v>483500</v>
      </c>
      <c r="J93" s="114"/>
      <c r="K93" s="115"/>
      <c r="L93" s="137">
        <f t="shared" si="2"/>
        <v>483500</v>
      </c>
      <c r="M93" s="116"/>
      <c r="N93" s="137"/>
      <c r="O93" s="118"/>
      <c r="P93" s="118"/>
      <c r="Q93" s="119"/>
    </row>
    <row r="94" spans="1:17">
      <c r="A94" s="110"/>
      <c r="B94" s="110" t="s">
        <v>613</v>
      </c>
      <c r="C94" s="112" t="s">
        <v>614</v>
      </c>
      <c r="D94" s="112"/>
      <c r="E94" s="112"/>
      <c r="F94" s="136"/>
      <c r="G94" s="137">
        <f>[1]MASTER!D112</f>
        <v>500000</v>
      </c>
      <c r="H94" s="114">
        <f>[1]MASTER!P112</f>
        <v>0</v>
      </c>
      <c r="I94" s="114">
        <f>[1]MASTER!F112+[1]MASTER!E112+[1]MASTER!G112+[1]MASTER!H112+[1]MASTER!I112+[1]MASTER!J112+[1]MASTER!K112+[1]MASTER!L112+[1]MASTER!M112+[1]MASTER!N112+[1]MASTER!O112</f>
        <v>483500</v>
      </c>
      <c r="J94" s="114"/>
      <c r="K94" s="115"/>
      <c r="L94" s="137">
        <f t="shared" si="2"/>
        <v>483500</v>
      </c>
      <c r="M94" s="116"/>
      <c r="N94" s="137"/>
      <c r="O94" s="118"/>
      <c r="P94" s="118">
        <f>L94</f>
        <v>483500</v>
      </c>
      <c r="Q94" s="119"/>
    </row>
    <row r="95" spans="1:17">
      <c r="A95" s="110"/>
      <c r="B95" s="110" t="s">
        <v>615</v>
      </c>
      <c r="C95" s="112" t="s">
        <v>56</v>
      </c>
      <c r="D95" s="112"/>
      <c r="E95" s="112"/>
      <c r="F95" s="136"/>
      <c r="G95" s="137">
        <f>[1]MASTER!D113</f>
        <v>2000000</v>
      </c>
      <c r="H95" s="114">
        <f>[1]MASTER!P113</f>
        <v>820000</v>
      </c>
      <c r="I95" s="114">
        <f>[1]MASTER!F113+[1]MASTER!E113+[1]MASTER!G113+[1]MASTER!H113+[1]MASTER!I113+[1]MASTER!J113+[1]MASTER!K113+[1]MASTER!L113+[1]MASTER!M113+[1]MASTER!N113+[1]MASTER!O113</f>
        <v>1180000</v>
      </c>
      <c r="J95" s="114"/>
      <c r="K95" s="115"/>
      <c r="L95" s="137">
        <f t="shared" si="2"/>
        <v>2000000</v>
      </c>
      <c r="M95" s="116"/>
      <c r="N95" s="137"/>
      <c r="O95" s="118"/>
      <c r="P95" s="118"/>
      <c r="Q95" s="119"/>
    </row>
    <row r="96" spans="1:17">
      <c r="A96" s="110"/>
      <c r="B96" s="110" t="s">
        <v>616</v>
      </c>
      <c r="C96" s="112" t="s">
        <v>617</v>
      </c>
      <c r="D96" s="112"/>
      <c r="E96" s="112"/>
      <c r="F96" s="136"/>
      <c r="G96" s="137">
        <f>[1]MASTER!D114</f>
        <v>2000000</v>
      </c>
      <c r="H96" s="114">
        <f>[1]MASTER!P114</f>
        <v>820000</v>
      </c>
      <c r="I96" s="114">
        <f>[1]MASTER!F114+[1]MASTER!E114+[1]MASTER!G114+[1]MASTER!H114+[1]MASTER!I114+[1]MASTER!J114+[1]MASTER!K114+[1]MASTER!L114+[1]MASTER!M114+[1]MASTER!N114+[1]MASTER!O114</f>
        <v>1180000</v>
      </c>
      <c r="J96" s="114"/>
      <c r="K96" s="115"/>
      <c r="L96" s="137">
        <f t="shared" si="2"/>
        <v>2000000</v>
      </c>
      <c r="M96" s="116"/>
      <c r="N96" s="137"/>
      <c r="O96" s="118">
        <f>L96</f>
        <v>2000000</v>
      </c>
      <c r="P96" s="118"/>
      <c r="Q96" s="119"/>
    </row>
    <row r="97" spans="1:17" s="132" customFormat="1" ht="25.5">
      <c r="A97" s="120" t="s">
        <v>618</v>
      </c>
      <c r="B97" s="109"/>
      <c r="C97" s="125" t="s">
        <v>619</v>
      </c>
      <c r="D97" s="126" t="s">
        <v>620</v>
      </c>
      <c r="E97" s="125"/>
      <c r="F97" s="123" t="str">
        <f>F91</f>
        <v>ls</v>
      </c>
      <c r="G97" s="127">
        <f>[1]MASTER!D115</f>
        <v>2500000</v>
      </c>
      <c r="H97" s="127">
        <f>[1]MASTER!P115</f>
        <v>260000</v>
      </c>
      <c r="I97" s="127">
        <f>[1]MASTER!F115+[1]MASTER!E115+[1]MASTER!G115+[1]MASTER!H115+[1]MASTER!I115+[1]MASTER!J115+[1]MASTER!K115+[1]MASTER!L115+[1]MASTER!M115+[1]MASTER!N115+[1]MASTER!O115</f>
        <v>2237000</v>
      </c>
      <c r="J97" s="127"/>
      <c r="K97" s="115" t="str">
        <f>F91</f>
        <v>ls</v>
      </c>
      <c r="L97" s="127">
        <f t="shared" si="2"/>
        <v>2497000</v>
      </c>
      <c r="M97" s="128">
        <f t="shared" si="3"/>
        <v>99.88</v>
      </c>
      <c r="N97" s="134"/>
      <c r="O97" s="135">
        <f>L97</f>
        <v>2497000</v>
      </c>
      <c r="P97" s="130"/>
      <c r="Q97" s="131"/>
    </row>
    <row r="98" spans="1:17">
      <c r="A98" s="110"/>
      <c r="B98" s="110">
        <v>5.2</v>
      </c>
      <c r="C98" s="112" t="s">
        <v>51</v>
      </c>
      <c r="D98" s="112"/>
      <c r="E98" s="112"/>
      <c r="F98" s="136"/>
      <c r="G98" s="137">
        <f>[1]MASTER!D116</f>
        <v>2500000</v>
      </c>
      <c r="H98" s="114">
        <f>[1]MASTER!P116</f>
        <v>260000</v>
      </c>
      <c r="I98" s="114">
        <f>[1]MASTER!F116+[1]MASTER!E116+[1]MASTER!G116+[1]MASTER!H116+[1]MASTER!I116+[1]MASTER!J116+[1]MASTER!K116+[1]MASTER!L116+[1]MASTER!M116+[1]MASTER!N116+[1]MASTER!O116</f>
        <v>2237000</v>
      </c>
      <c r="J98" s="114"/>
      <c r="K98" s="115"/>
      <c r="L98" s="137">
        <f t="shared" si="2"/>
        <v>2497000</v>
      </c>
      <c r="M98" s="116"/>
      <c r="N98" s="137"/>
      <c r="O98" s="118"/>
      <c r="P98" s="118"/>
      <c r="Q98" s="119"/>
    </row>
    <row r="99" spans="1:17">
      <c r="A99" s="110"/>
      <c r="B99" s="110" t="s">
        <v>615</v>
      </c>
      <c r="C99" s="112" t="s">
        <v>56</v>
      </c>
      <c r="D99" s="112"/>
      <c r="E99" s="112"/>
      <c r="F99" s="136"/>
      <c r="G99" s="137">
        <f>[1]MASTER!D117</f>
        <v>2500000</v>
      </c>
      <c r="H99" s="114">
        <f>[1]MASTER!P117</f>
        <v>260000</v>
      </c>
      <c r="I99" s="114">
        <f>[1]MASTER!F117+[1]MASTER!E117+[1]MASTER!G117+[1]MASTER!H117+[1]MASTER!I117+[1]MASTER!J117+[1]MASTER!K117+[1]MASTER!L117+[1]MASTER!M117+[1]MASTER!N117+[1]MASTER!O117</f>
        <v>2237000</v>
      </c>
      <c r="J99" s="114"/>
      <c r="K99" s="115"/>
      <c r="L99" s="137">
        <f t="shared" si="2"/>
        <v>2497000</v>
      </c>
      <c r="M99" s="116"/>
      <c r="N99" s="137"/>
      <c r="O99" s="118"/>
      <c r="P99" s="118"/>
      <c r="Q99" s="119"/>
    </row>
    <row r="100" spans="1:17">
      <c r="A100" s="110"/>
      <c r="B100" s="110" t="s">
        <v>621</v>
      </c>
      <c r="C100" s="112" t="s">
        <v>622</v>
      </c>
      <c r="D100" s="112"/>
      <c r="E100" s="112"/>
      <c r="F100" s="136"/>
      <c r="G100" s="137">
        <f>[1]MASTER!D118</f>
        <v>2500000</v>
      </c>
      <c r="H100" s="114">
        <f>[1]MASTER!P118</f>
        <v>260000</v>
      </c>
      <c r="I100" s="114">
        <f>[1]MASTER!F118+[1]MASTER!E118+[1]MASTER!G118+[1]MASTER!H118+[1]MASTER!I118+[1]MASTER!J118+[1]MASTER!K118+[1]MASTER!L118+[1]MASTER!M118+[1]MASTER!N118+[1]MASTER!O118</f>
        <v>2237000</v>
      </c>
      <c r="J100" s="114"/>
      <c r="K100" s="115"/>
      <c r="L100" s="137">
        <f t="shared" si="2"/>
        <v>2497000</v>
      </c>
      <c r="M100" s="116"/>
      <c r="N100" s="137"/>
      <c r="O100" s="118"/>
      <c r="P100" s="118"/>
      <c r="Q100" s="119"/>
    </row>
    <row r="101" spans="1:17">
      <c r="A101" s="120" t="s">
        <v>623</v>
      </c>
      <c r="B101" s="109"/>
      <c r="C101" s="111" t="s">
        <v>624</v>
      </c>
      <c r="D101" s="112"/>
      <c r="E101" s="111"/>
      <c r="F101" s="113"/>
      <c r="G101" s="114">
        <f>[1]MASTER!D119</f>
        <v>0</v>
      </c>
      <c r="H101" s="114">
        <f>[1]MASTER!P119</f>
        <v>0</v>
      </c>
      <c r="I101" s="114">
        <f>[1]MASTER!F119+[1]MASTER!E119+[1]MASTER!G119+[1]MASTER!H119+[1]MASTER!I119+[1]MASTER!J119+[1]MASTER!K119+[1]MASTER!L119+[1]MASTER!M119+[1]MASTER!N119+[1]MASTER!O119</f>
        <v>0</v>
      </c>
      <c r="J101" s="114"/>
      <c r="K101" s="115"/>
      <c r="L101" s="137">
        <f t="shared" si="2"/>
        <v>0</v>
      </c>
      <c r="M101" s="116">
        <v>0</v>
      </c>
      <c r="N101" s="142"/>
      <c r="O101" s="118"/>
      <c r="P101" s="135" t="s">
        <v>625</v>
      </c>
      <c r="Q101" s="119"/>
    </row>
    <row r="102" spans="1:17">
      <c r="A102" s="110"/>
      <c r="B102" s="110">
        <v>5.3</v>
      </c>
      <c r="C102" s="112" t="s">
        <v>40</v>
      </c>
      <c r="D102" s="112"/>
      <c r="E102" s="112"/>
      <c r="F102" s="136"/>
      <c r="G102" s="137">
        <f>[1]MASTER!D120</f>
        <v>0</v>
      </c>
      <c r="H102" s="114">
        <f>[1]MASTER!P120</f>
        <v>0</v>
      </c>
      <c r="I102" s="114">
        <f>[1]MASTER!F120+[1]MASTER!E120+[1]MASTER!G120+[1]MASTER!H120+[1]MASTER!I120+[1]MASTER!J120+[1]MASTER!K120+[1]MASTER!L120+[1]MASTER!M120+[1]MASTER!N120+[1]MASTER!O120</f>
        <v>0</v>
      </c>
      <c r="J102" s="114"/>
      <c r="K102" s="115"/>
      <c r="L102" s="137">
        <f t="shared" si="2"/>
        <v>0</v>
      </c>
      <c r="M102" s="116">
        <v>0</v>
      </c>
      <c r="N102" s="137"/>
      <c r="O102" s="118"/>
      <c r="P102" s="118"/>
      <c r="Q102" s="119"/>
    </row>
    <row r="103" spans="1:17">
      <c r="A103" s="110"/>
      <c r="B103" s="110" t="s">
        <v>600</v>
      </c>
      <c r="C103" s="112" t="s">
        <v>601</v>
      </c>
      <c r="D103" s="112"/>
      <c r="E103" s="112"/>
      <c r="F103" s="136"/>
      <c r="G103" s="137">
        <f>[1]MASTER!D121</f>
        <v>0</v>
      </c>
      <c r="H103" s="114">
        <f>[1]MASTER!P121</f>
        <v>0</v>
      </c>
      <c r="I103" s="114">
        <f>[1]MASTER!F121+[1]MASTER!E121+[1]MASTER!G121+[1]MASTER!H121+[1]MASTER!I121+[1]MASTER!J121+[1]MASTER!K121+[1]MASTER!L121+[1]MASTER!M121+[1]MASTER!N121+[1]MASTER!O121</f>
        <v>0</v>
      </c>
      <c r="J103" s="114"/>
      <c r="K103" s="115"/>
      <c r="L103" s="137">
        <f t="shared" si="2"/>
        <v>0</v>
      </c>
      <c r="M103" s="116">
        <v>0</v>
      </c>
      <c r="N103" s="137"/>
      <c r="O103" s="118"/>
      <c r="P103" s="118"/>
      <c r="Q103" s="119"/>
    </row>
    <row r="104" spans="1:17">
      <c r="A104" s="110"/>
      <c r="B104" s="110" t="s">
        <v>602</v>
      </c>
      <c r="C104" s="112" t="s">
        <v>603</v>
      </c>
      <c r="D104" s="112"/>
      <c r="E104" s="112"/>
      <c r="F104" s="136"/>
      <c r="G104" s="137">
        <f>[1]MASTER!D122</f>
        <v>0</v>
      </c>
      <c r="H104" s="114">
        <f>[1]MASTER!P122</f>
        <v>0</v>
      </c>
      <c r="I104" s="114">
        <f>[1]MASTER!F122+[1]MASTER!E122+[1]MASTER!G122+[1]MASTER!H122+[1]MASTER!I122+[1]MASTER!J122+[1]MASTER!K122+[1]MASTER!L122+[1]MASTER!M122+[1]MASTER!N122+[1]MASTER!O122</f>
        <v>0</v>
      </c>
      <c r="J104" s="114"/>
      <c r="K104" s="115"/>
      <c r="L104" s="137">
        <f t="shared" si="2"/>
        <v>0</v>
      </c>
      <c r="M104" s="116">
        <v>0</v>
      </c>
      <c r="N104" s="137"/>
      <c r="O104" s="118"/>
      <c r="P104" s="118"/>
      <c r="Q104" s="119"/>
    </row>
    <row r="105" spans="1:17" s="132" customFormat="1" ht="26.25" customHeight="1">
      <c r="A105" s="120">
        <v>1.03</v>
      </c>
      <c r="B105" s="109"/>
      <c r="C105" s="125" t="s">
        <v>626</v>
      </c>
      <c r="D105" s="126"/>
      <c r="E105" s="125"/>
      <c r="F105" s="123"/>
      <c r="G105" s="127">
        <f>[1]MASTER!D123</f>
        <v>4165000</v>
      </c>
      <c r="H105" s="127">
        <f>[1]MASTER!P123</f>
        <v>1065000</v>
      </c>
      <c r="I105" s="127">
        <f>[1]MASTER!F123+[1]MASTER!E123+[1]MASTER!G123+[1]MASTER!H123+[1]MASTER!I123+[1]MASTER!J123+[1]MASTER!K123+[1]MASTER!L123+[1]MASTER!M123+[1]MASTER!N123+[1]MASTER!O123</f>
        <v>2092500</v>
      </c>
      <c r="J105" s="127"/>
      <c r="K105" s="115"/>
      <c r="L105" s="127">
        <f t="shared" si="2"/>
        <v>3157500</v>
      </c>
      <c r="M105" s="128">
        <f t="shared" si="3"/>
        <v>75.81032412965186</v>
      </c>
      <c r="N105" s="162"/>
      <c r="O105" s="130"/>
      <c r="P105" s="130"/>
      <c r="Q105" s="131"/>
    </row>
    <row r="106" spans="1:17" s="132" customFormat="1" ht="25.5">
      <c r="A106" s="120" t="s">
        <v>627</v>
      </c>
      <c r="B106" s="109"/>
      <c r="C106" s="125" t="s">
        <v>628</v>
      </c>
      <c r="D106" s="126" t="s">
        <v>629</v>
      </c>
      <c r="E106" s="125"/>
      <c r="F106" s="123" t="str">
        <f>F97</f>
        <v>ls</v>
      </c>
      <c r="G106" s="127">
        <f>[1]MASTER!D124</f>
        <v>1065000</v>
      </c>
      <c r="H106" s="127">
        <f>[1]MASTER!P124</f>
        <v>1065000</v>
      </c>
      <c r="I106" s="127">
        <f>[1]MASTER!F124+[1]MASTER!E124+[1]MASTER!G124+[1]MASTER!H124+[1]MASTER!I124+[1]MASTER!J124+[1]MASTER!K124+[1]MASTER!L124+[1]MASTER!M124+[1]MASTER!N124+[1]MASTER!O124</f>
        <v>0</v>
      </c>
      <c r="J106" s="127"/>
      <c r="K106" s="115" t="str">
        <f>F106</f>
        <v>ls</v>
      </c>
      <c r="L106" s="127">
        <f t="shared" si="2"/>
        <v>1065000</v>
      </c>
      <c r="M106" s="128">
        <f t="shared" si="3"/>
        <v>100</v>
      </c>
      <c r="N106" s="134"/>
      <c r="O106" s="130"/>
      <c r="P106" s="135">
        <f>L106</f>
        <v>1065000</v>
      </c>
      <c r="Q106" s="131"/>
    </row>
    <row r="107" spans="1:17">
      <c r="A107" s="110"/>
      <c r="B107" s="110">
        <v>5.2</v>
      </c>
      <c r="C107" s="112" t="s">
        <v>51</v>
      </c>
      <c r="D107" s="112"/>
      <c r="E107" s="112"/>
      <c r="F107" s="136"/>
      <c r="G107" s="137">
        <f>[1]MASTER!D125</f>
        <v>1065000</v>
      </c>
      <c r="H107" s="114">
        <f>[1]MASTER!P125</f>
        <v>1065000</v>
      </c>
      <c r="I107" s="114">
        <f>[1]MASTER!F125+[1]MASTER!E125+[1]MASTER!G125+[1]MASTER!H125+[1]MASTER!I125+[1]MASTER!J125+[1]MASTER!K125+[1]MASTER!L125+[1]MASTER!M125+[1]MASTER!N125+[1]MASTER!O125</f>
        <v>0</v>
      </c>
      <c r="J107" s="114"/>
      <c r="K107" s="115"/>
      <c r="L107" s="137">
        <f t="shared" si="2"/>
        <v>1065000</v>
      </c>
      <c r="M107" s="116"/>
      <c r="N107" s="137"/>
      <c r="O107" s="118"/>
      <c r="P107" s="118"/>
      <c r="Q107" s="119"/>
    </row>
    <row r="108" spans="1:17">
      <c r="A108" s="110"/>
      <c r="B108" s="110" t="s">
        <v>536</v>
      </c>
      <c r="C108" s="112" t="s">
        <v>537</v>
      </c>
      <c r="D108" s="112"/>
      <c r="E108" s="112"/>
      <c r="F108" s="136"/>
      <c r="G108" s="137">
        <f>[1]MASTER!D126</f>
        <v>315000</v>
      </c>
      <c r="H108" s="114">
        <f>[1]MASTER!P126</f>
        <v>315000</v>
      </c>
      <c r="I108" s="114">
        <f>[1]MASTER!F126+[1]MASTER!E126+[1]MASTER!G126+[1]MASTER!H126+[1]MASTER!I126+[1]MASTER!J126+[1]MASTER!K126+[1]MASTER!L126+[1]MASTER!M126+[1]MASTER!N126+[1]MASTER!O126</f>
        <v>0</v>
      </c>
      <c r="J108" s="114"/>
      <c r="K108" s="115"/>
      <c r="L108" s="137">
        <f t="shared" si="2"/>
        <v>315000</v>
      </c>
      <c r="M108" s="116"/>
      <c r="N108" s="137"/>
      <c r="O108" s="118"/>
      <c r="P108" s="118"/>
      <c r="Q108" s="119"/>
    </row>
    <row r="109" spans="1:17">
      <c r="A109" s="110"/>
      <c r="B109" s="110" t="s">
        <v>538</v>
      </c>
      <c r="C109" s="112" t="s">
        <v>539</v>
      </c>
      <c r="D109" s="112"/>
      <c r="E109" s="112"/>
      <c r="F109" s="136"/>
      <c r="G109" s="137">
        <f>[1]MASTER!D127</f>
        <v>150000</v>
      </c>
      <c r="H109" s="114">
        <f>[1]MASTER!P127</f>
        <v>150000</v>
      </c>
      <c r="I109" s="114">
        <f>[1]MASTER!F127+[1]MASTER!E127+[1]MASTER!G127+[1]MASTER!H127+[1]MASTER!I127+[1]MASTER!J127+[1]MASTER!K127+[1]MASTER!L127+[1]MASTER!M127+[1]MASTER!N127+[1]MASTER!O127</f>
        <v>0</v>
      </c>
      <c r="J109" s="114"/>
      <c r="K109" s="115"/>
      <c r="L109" s="137">
        <f t="shared" si="2"/>
        <v>150000</v>
      </c>
      <c r="M109" s="116"/>
      <c r="N109" s="137"/>
      <c r="O109" s="118"/>
      <c r="P109" s="118"/>
      <c r="Q109" s="119"/>
    </row>
    <row r="110" spans="1:17">
      <c r="A110" s="110"/>
      <c r="B110" s="110" t="s">
        <v>544</v>
      </c>
      <c r="C110" s="112" t="s">
        <v>545</v>
      </c>
      <c r="D110" s="112"/>
      <c r="E110" s="112"/>
      <c r="F110" s="136"/>
      <c r="G110" s="137">
        <f>[1]MASTER!D128</f>
        <v>90000</v>
      </c>
      <c r="H110" s="114">
        <f>[1]MASTER!P128</f>
        <v>90000</v>
      </c>
      <c r="I110" s="114">
        <f>[1]MASTER!F128+[1]MASTER!E128+[1]MASTER!G128+[1]MASTER!H128+[1]MASTER!I128+[1]MASTER!J128+[1]MASTER!K128+[1]MASTER!L128+[1]MASTER!M128+[1]MASTER!N128+[1]MASTER!O128</f>
        <v>0</v>
      </c>
      <c r="J110" s="114"/>
      <c r="K110" s="115"/>
      <c r="L110" s="137">
        <f t="shared" si="2"/>
        <v>90000</v>
      </c>
      <c r="M110" s="116"/>
      <c r="N110" s="137"/>
      <c r="O110" s="118"/>
      <c r="P110" s="118"/>
      <c r="Q110" s="119"/>
    </row>
    <row r="111" spans="1:17">
      <c r="A111" s="110"/>
      <c r="B111" s="110" t="s">
        <v>546</v>
      </c>
      <c r="C111" s="112" t="s">
        <v>547</v>
      </c>
      <c r="D111" s="112"/>
      <c r="E111" s="112"/>
      <c r="F111" s="136"/>
      <c r="G111" s="137">
        <f>[1]MASTER!D129</f>
        <v>75000</v>
      </c>
      <c r="H111" s="114">
        <f>[1]MASTER!P129</f>
        <v>75000</v>
      </c>
      <c r="I111" s="114">
        <f>[1]MASTER!F129+[1]MASTER!E129+[1]MASTER!G129+[1]MASTER!H129+[1]MASTER!I129+[1]MASTER!J129+[1]MASTER!K129+[1]MASTER!L129+[1]MASTER!M129+[1]MASTER!N129+[1]MASTER!O129</f>
        <v>0</v>
      </c>
      <c r="J111" s="114"/>
      <c r="K111" s="115"/>
      <c r="L111" s="137">
        <f t="shared" si="2"/>
        <v>75000</v>
      </c>
      <c r="M111" s="116"/>
      <c r="N111" s="137"/>
      <c r="O111" s="118"/>
      <c r="P111" s="118"/>
      <c r="Q111" s="119"/>
    </row>
    <row r="112" spans="1:17">
      <c r="A112" s="110"/>
      <c r="B112" s="110" t="s">
        <v>550</v>
      </c>
      <c r="C112" s="112" t="s">
        <v>551</v>
      </c>
      <c r="D112" s="112"/>
      <c r="E112" s="112"/>
      <c r="F112" s="136"/>
      <c r="G112" s="137">
        <f>[1]MASTER!D130</f>
        <v>750000</v>
      </c>
      <c r="H112" s="114">
        <f>[1]MASTER!P130</f>
        <v>750000</v>
      </c>
      <c r="I112" s="114">
        <f>[1]MASTER!F130+[1]MASTER!E130+[1]MASTER!G130+[1]MASTER!H130+[1]MASTER!I130+[1]MASTER!J130+[1]MASTER!K130+[1]MASTER!L130+[1]MASTER!M130+[1]MASTER!N130+[1]MASTER!O130</f>
        <v>0</v>
      </c>
      <c r="J112" s="114"/>
      <c r="K112" s="115"/>
      <c r="L112" s="137">
        <f t="shared" si="2"/>
        <v>750000</v>
      </c>
      <c r="M112" s="116"/>
      <c r="N112" s="137"/>
      <c r="O112" s="118"/>
      <c r="P112" s="118"/>
      <c r="Q112" s="119"/>
    </row>
    <row r="113" spans="1:17">
      <c r="A113" s="110"/>
      <c r="B113" s="110" t="s">
        <v>552</v>
      </c>
      <c r="C113" s="112" t="s">
        <v>553</v>
      </c>
      <c r="D113" s="112"/>
      <c r="E113" s="112"/>
      <c r="F113" s="136"/>
      <c r="G113" s="137">
        <f>[1]MASTER!D131</f>
        <v>750000</v>
      </c>
      <c r="H113" s="114">
        <f>[1]MASTER!P131</f>
        <v>750000</v>
      </c>
      <c r="I113" s="114">
        <f>[1]MASTER!F131+[1]MASTER!E131+[1]MASTER!G131+[1]MASTER!H131+[1]MASTER!I131+[1]MASTER!J131+[1]MASTER!K131+[1]MASTER!L131+[1]MASTER!M131+[1]MASTER!N131+[1]MASTER!O131</f>
        <v>0</v>
      </c>
      <c r="J113" s="114"/>
      <c r="K113" s="115"/>
      <c r="L113" s="137">
        <f t="shared" si="2"/>
        <v>750000</v>
      </c>
      <c r="M113" s="116"/>
      <c r="N113" s="137"/>
      <c r="O113" s="118"/>
      <c r="P113" s="118"/>
      <c r="Q113" s="119"/>
    </row>
    <row r="114" spans="1:17" s="132" customFormat="1" ht="25.5">
      <c r="A114" s="120" t="s">
        <v>630</v>
      </c>
      <c r="B114" s="109"/>
      <c r="C114" s="125" t="s">
        <v>631</v>
      </c>
      <c r="D114" s="126" t="s">
        <v>632</v>
      </c>
      <c r="E114" s="125"/>
      <c r="F114" s="123" t="str">
        <f>F106</f>
        <v>ls</v>
      </c>
      <c r="G114" s="127">
        <f>[1]MASTER!D132</f>
        <v>2092500</v>
      </c>
      <c r="H114" s="127">
        <f>[1]MASTER!P132</f>
        <v>0</v>
      </c>
      <c r="I114" s="127">
        <f>[1]MASTER!F132+[1]MASTER!E132+[1]MASTER!G132+[1]MASTER!H132+[1]MASTER!I132+[1]MASTER!J132+[1]MASTER!K132+[1]MASTER!L132+[1]MASTER!M132+[1]MASTER!N132+[1]MASTER!O132</f>
        <v>2092500</v>
      </c>
      <c r="J114" s="127"/>
      <c r="K114" s="115" t="str">
        <f>K106</f>
        <v>ls</v>
      </c>
      <c r="L114" s="127">
        <f t="shared" si="2"/>
        <v>2092500</v>
      </c>
      <c r="M114" s="128">
        <f t="shared" si="3"/>
        <v>100</v>
      </c>
      <c r="N114" s="134"/>
      <c r="O114" s="130"/>
      <c r="P114" s="135">
        <f>L114</f>
        <v>2092500</v>
      </c>
      <c r="Q114" s="131"/>
    </row>
    <row r="115" spans="1:17">
      <c r="A115" s="110"/>
      <c r="B115" s="110">
        <v>5.2</v>
      </c>
      <c r="C115" s="112" t="s">
        <v>51</v>
      </c>
      <c r="D115" s="112"/>
      <c r="E115" s="112"/>
      <c r="F115" s="136"/>
      <c r="G115" s="137">
        <f>[1]MASTER!D133</f>
        <v>2092500</v>
      </c>
      <c r="H115" s="114">
        <f>[1]MASTER!P133</f>
        <v>0</v>
      </c>
      <c r="I115" s="114">
        <f>[1]MASTER!F133+[1]MASTER!E133+[1]MASTER!G133+[1]MASTER!H133+[1]MASTER!I133+[1]MASTER!J133+[1]MASTER!K133+[1]MASTER!L133+[1]MASTER!M133+[1]MASTER!N133+[1]MASTER!O133</f>
        <v>2092500</v>
      </c>
      <c r="J115" s="114"/>
      <c r="K115" s="115"/>
      <c r="L115" s="137">
        <f t="shared" si="2"/>
        <v>2092500</v>
      </c>
      <c r="M115" s="116"/>
      <c r="N115" s="137"/>
      <c r="O115" s="118"/>
      <c r="P115" s="118"/>
      <c r="Q115" s="119"/>
    </row>
    <row r="116" spans="1:17">
      <c r="A116" s="110"/>
      <c r="B116" s="110" t="s">
        <v>536</v>
      </c>
      <c r="C116" s="112" t="s">
        <v>537</v>
      </c>
      <c r="D116" s="112"/>
      <c r="E116" s="112"/>
      <c r="F116" s="136"/>
      <c r="G116" s="137">
        <f>[1]MASTER!D134</f>
        <v>1392500</v>
      </c>
      <c r="H116" s="114">
        <f>[1]MASTER!P134</f>
        <v>0</v>
      </c>
      <c r="I116" s="114">
        <f>[1]MASTER!F134+[1]MASTER!E134+[1]MASTER!G134+[1]MASTER!H134+[1]MASTER!I134+[1]MASTER!J134+[1]MASTER!K134+[1]MASTER!L134+[1]MASTER!M134+[1]MASTER!N134+[1]MASTER!O134</f>
        <v>1392500</v>
      </c>
      <c r="J116" s="114"/>
      <c r="K116" s="115"/>
      <c r="L116" s="137">
        <f t="shared" si="2"/>
        <v>1392500</v>
      </c>
      <c r="M116" s="116"/>
      <c r="N116" s="137"/>
      <c r="O116" s="118"/>
      <c r="P116" s="118"/>
      <c r="Q116" s="119"/>
    </row>
    <row r="117" spans="1:17">
      <c r="A117" s="110"/>
      <c r="B117" s="110" t="s">
        <v>546</v>
      </c>
      <c r="C117" s="112" t="s">
        <v>547</v>
      </c>
      <c r="D117" s="112"/>
      <c r="E117" s="112"/>
      <c r="F117" s="136"/>
      <c r="G117" s="137">
        <f>[1]MASTER!D135</f>
        <v>75000</v>
      </c>
      <c r="H117" s="114">
        <f>[1]MASTER!P135</f>
        <v>0</v>
      </c>
      <c r="I117" s="114">
        <f>[1]MASTER!F135+[1]MASTER!E135+[1]MASTER!G135+[1]MASTER!H135+[1]MASTER!I135+[1]MASTER!J135+[1]MASTER!K135+[1]MASTER!L135+[1]MASTER!M135+[1]MASTER!N135+[1]MASTER!O135</f>
        <v>75000</v>
      </c>
      <c r="J117" s="114"/>
      <c r="K117" s="115"/>
      <c r="L117" s="137">
        <f t="shared" si="2"/>
        <v>75000</v>
      </c>
      <c r="M117" s="116"/>
      <c r="N117" s="137"/>
      <c r="O117" s="118"/>
      <c r="P117" s="118"/>
      <c r="Q117" s="119"/>
    </row>
    <row r="118" spans="1:17">
      <c r="A118" s="110"/>
      <c r="B118" s="110" t="s">
        <v>548</v>
      </c>
      <c r="C118" s="112" t="s">
        <v>549</v>
      </c>
      <c r="D118" s="112"/>
      <c r="E118" s="112"/>
      <c r="F118" s="136"/>
      <c r="G118" s="137">
        <f>[1]MASTER!D136</f>
        <v>1317500</v>
      </c>
      <c r="H118" s="114">
        <f>[1]MASTER!P136</f>
        <v>0</v>
      </c>
      <c r="I118" s="114">
        <f>[1]MASTER!F136+[1]MASTER!E136+[1]MASTER!G136+[1]MASTER!H136+[1]MASTER!I136+[1]MASTER!J136+[1]MASTER!K136+[1]MASTER!L136+[1]MASTER!M136+[1]MASTER!N136+[1]MASTER!O136</f>
        <v>1317500</v>
      </c>
      <c r="J118" s="114"/>
      <c r="K118" s="115"/>
      <c r="L118" s="137">
        <f t="shared" si="2"/>
        <v>1317500</v>
      </c>
      <c r="M118" s="116"/>
      <c r="N118" s="137"/>
      <c r="O118" s="118"/>
      <c r="P118" s="118"/>
      <c r="Q118" s="119"/>
    </row>
    <row r="119" spans="1:17">
      <c r="A119" s="110"/>
      <c r="B119" s="110" t="s">
        <v>550</v>
      </c>
      <c r="C119" s="112" t="s">
        <v>551</v>
      </c>
      <c r="D119" s="112"/>
      <c r="E119" s="112"/>
      <c r="F119" s="136"/>
      <c r="G119" s="137">
        <f>[1]MASTER!D137</f>
        <v>700000</v>
      </c>
      <c r="H119" s="114">
        <f>[1]MASTER!P137</f>
        <v>0</v>
      </c>
      <c r="I119" s="114">
        <f>[1]MASTER!F137+[1]MASTER!E137+[1]MASTER!G137+[1]MASTER!H137+[1]MASTER!I137+[1]MASTER!J137+[1]MASTER!K137+[1]MASTER!L137+[1]MASTER!M137+[1]MASTER!N137+[1]MASTER!O137</f>
        <v>700000</v>
      </c>
      <c r="J119" s="114"/>
      <c r="K119" s="115"/>
      <c r="L119" s="137">
        <f t="shared" si="2"/>
        <v>700000</v>
      </c>
      <c r="M119" s="116"/>
      <c r="N119" s="137"/>
      <c r="O119" s="118"/>
      <c r="P119" s="118"/>
      <c r="Q119" s="119"/>
    </row>
    <row r="120" spans="1:17">
      <c r="A120" s="110"/>
      <c r="B120" s="110" t="s">
        <v>633</v>
      </c>
      <c r="C120" s="112" t="s">
        <v>634</v>
      </c>
      <c r="D120" s="112"/>
      <c r="E120" s="112"/>
      <c r="F120" s="136"/>
      <c r="G120" s="137">
        <f>[1]MASTER!D138</f>
        <v>700000</v>
      </c>
      <c r="H120" s="114">
        <f>[1]MASTER!P138</f>
        <v>0</v>
      </c>
      <c r="I120" s="114">
        <f>[1]MASTER!F138+[1]MASTER!E138+[1]MASTER!G138+[1]MASTER!H138+[1]MASTER!I138+[1]MASTER!J138+[1]MASTER!K138+[1]MASTER!L138+[1]MASTER!M138+[1]MASTER!N138+[1]MASTER!O138</f>
        <v>700000</v>
      </c>
      <c r="J120" s="114"/>
      <c r="K120" s="115"/>
      <c r="L120" s="137">
        <f t="shared" si="2"/>
        <v>700000</v>
      </c>
      <c r="M120" s="116"/>
      <c r="N120" s="137"/>
      <c r="O120" s="118"/>
      <c r="P120" s="118"/>
      <c r="Q120" s="119"/>
    </row>
    <row r="121" spans="1:17">
      <c r="A121" s="120" t="s">
        <v>635</v>
      </c>
      <c r="B121" s="109"/>
      <c r="C121" s="111" t="s">
        <v>636</v>
      </c>
      <c r="D121" s="112" t="s">
        <v>637</v>
      </c>
      <c r="E121" s="111"/>
      <c r="F121" s="113" t="str">
        <f>F114</f>
        <v>ls</v>
      </c>
      <c r="G121" s="114">
        <f>[1]MASTER!D139</f>
        <v>1007500</v>
      </c>
      <c r="H121" s="114">
        <f>[1]MASTER!P139</f>
        <v>0</v>
      </c>
      <c r="I121" s="114">
        <f>[1]MASTER!F139+[1]MASTER!E139+[1]MASTER!G139+[1]MASTER!H139+[1]MASTER!I139+[1]MASTER!J139+[1]MASTER!K139+[1]MASTER!L139+[1]MASTER!M139+[1]MASTER!N139+[1]MASTER!O139</f>
        <v>0</v>
      </c>
      <c r="J121" s="114"/>
      <c r="K121" s="115" t="str">
        <f>K114</f>
        <v>ls</v>
      </c>
      <c r="L121" s="114">
        <f t="shared" si="2"/>
        <v>0</v>
      </c>
      <c r="M121" s="116">
        <f t="shared" si="3"/>
        <v>0</v>
      </c>
      <c r="N121" s="142"/>
      <c r="O121" s="135"/>
      <c r="P121" s="135"/>
      <c r="Q121" s="119"/>
    </row>
    <row r="122" spans="1:17">
      <c r="A122" s="110"/>
      <c r="B122" s="110">
        <v>5.2</v>
      </c>
      <c r="C122" s="112" t="s">
        <v>51</v>
      </c>
      <c r="D122" s="112"/>
      <c r="E122" s="112"/>
      <c r="F122" s="136"/>
      <c r="G122" s="137">
        <f>[1]MASTER!D140</f>
        <v>1007500</v>
      </c>
      <c r="H122" s="114">
        <f>[1]MASTER!P140</f>
        <v>0</v>
      </c>
      <c r="I122" s="114">
        <f>[1]MASTER!F140+[1]MASTER!E140+[1]MASTER!G140+[1]MASTER!H140+[1]MASTER!I140+[1]MASTER!J140+[1]MASTER!K140+[1]MASTER!L140+[1]MASTER!M140+[1]MASTER!N140+[1]MASTER!O140</f>
        <v>0</v>
      </c>
      <c r="J122" s="114"/>
      <c r="K122" s="115"/>
      <c r="L122" s="114">
        <f t="shared" si="2"/>
        <v>0</v>
      </c>
      <c r="M122" s="116">
        <f t="shared" si="3"/>
        <v>0</v>
      </c>
      <c r="N122" s="137"/>
      <c r="O122" s="118"/>
      <c r="P122" s="118"/>
      <c r="Q122" s="119"/>
    </row>
    <row r="123" spans="1:17">
      <c r="A123" s="110"/>
      <c r="B123" s="110" t="s">
        <v>536</v>
      </c>
      <c r="C123" s="112" t="s">
        <v>537</v>
      </c>
      <c r="D123" s="112"/>
      <c r="E123" s="112"/>
      <c r="F123" s="136"/>
      <c r="G123" s="137">
        <f>[1]MASTER!D141</f>
        <v>182500</v>
      </c>
      <c r="H123" s="114">
        <f>[1]MASTER!P141</f>
        <v>0</v>
      </c>
      <c r="I123" s="114">
        <f>[1]MASTER!F141+[1]MASTER!E141+[1]MASTER!G141+[1]MASTER!H141+[1]MASTER!I141+[1]MASTER!J141+[1]MASTER!K141+[1]MASTER!L141+[1]MASTER!M141+[1]MASTER!N141+[1]MASTER!O141</f>
        <v>0</v>
      </c>
      <c r="J123" s="114"/>
      <c r="K123" s="115"/>
      <c r="L123" s="114">
        <f t="shared" si="2"/>
        <v>0</v>
      </c>
      <c r="M123" s="116">
        <f t="shared" si="3"/>
        <v>0</v>
      </c>
      <c r="N123" s="137"/>
      <c r="O123" s="118"/>
      <c r="P123" s="118"/>
      <c r="Q123" s="119"/>
    </row>
    <row r="124" spans="1:17">
      <c r="A124" s="110"/>
      <c r="B124" s="110" t="s">
        <v>538</v>
      </c>
      <c r="C124" s="112" t="s">
        <v>539</v>
      </c>
      <c r="D124" s="112"/>
      <c r="E124" s="112"/>
      <c r="F124" s="136"/>
      <c r="G124" s="137">
        <f>[1]MASTER!D142</f>
        <v>70000</v>
      </c>
      <c r="H124" s="114">
        <f>[1]MASTER!P142</f>
        <v>0</v>
      </c>
      <c r="I124" s="114">
        <f>[1]MASTER!F142+[1]MASTER!E142+[1]MASTER!G142+[1]MASTER!H142+[1]MASTER!I142+[1]MASTER!J142+[1]MASTER!K142+[1]MASTER!L142+[1]MASTER!M142+[1]MASTER!N142+[1]MASTER!O142</f>
        <v>0</v>
      </c>
      <c r="J124" s="114"/>
      <c r="K124" s="115"/>
      <c r="L124" s="114">
        <f t="shared" si="2"/>
        <v>0</v>
      </c>
      <c r="M124" s="116">
        <f t="shared" si="3"/>
        <v>0</v>
      </c>
      <c r="N124" s="137"/>
      <c r="O124" s="118"/>
      <c r="P124" s="118"/>
      <c r="Q124" s="119"/>
    </row>
    <row r="125" spans="1:17">
      <c r="A125" s="110"/>
      <c r="B125" s="110" t="s">
        <v>546</v>
      </c>
      <c r="C125" s="112" t="s">
        <v>547</v>
      </c>
      <c r="D125" s="112"/>
      <c r="E125" s="112"/>
      <c r="F125" s="136"/>
      <c r="G125" s="137">
        <f>[1]MASTER!D143</f>
        <v>112500</v>
      </c>
      <c r="H125" s="114">
        <f>[1]MASTER!P143</f>
        <v>0</v>
      </c>
      <c r="I125" s="114">
        <f>[1]MASTER!F143+[1]MASTER!E143+[1]MASTER!G143+[1]MASTER!H143+[1]MASTER!I143+[1]MASTER!J143+[1]MASTER!K143+[1]MASTER!L143+[1]MASTER!M143+[1]MASTER!N143+[1]MASTER!O143</f>
        <v>0</v>
      </c>
      <c r="J125" s="114"/>
      <c r="K125" s="115"/>
      <c r="L125" s="114">
        <f t="shared" si="2"/>
        <v>0</v>
      </c>
      <c r="M125" s="116">
        <f t="shared" si="3"/>
        <v>0</v>
      </c>
      <c r="N125" s="137"/>
      <c r="O125" s="118"/>
      <c r="P125" s="118"/>
      <c r="Q125" s="119"/>
    </row>
    <row r="126" spans="1:17">
      <c r="A126" s="110"/>
      <c r="B126" s="110" t="s">
        <v>550</v>
      </c>
      <c r="C126" s="112" t="s">
        <v>551</v>
      </c>
      <c r="D126" s="112"/>
      <c r="E126" s="112"/>
      <c r="F126" s="136"/>
      <c r="G126" s="137">
        <f>[1]MASTER!D144</f>
        <v>825000</v>
      </c>
      <c r="H126" s="114">
        <f>[1]MASTER!P144</f>
        <v>0</v>
      </c>
      <c r="I126" s="114">
        <f>[1]MASTER!F144+[1]MASTER!E144+[1]MASTER!G144+[1]MASTER!H144+[1]MASTER!I144+[1]MASTER!J144+[1]MASTER!K144+[1]MASTER!L144+[1]MASTER!M144+[1]MASTER!N144+[1]MASTER!O144</f>
        <v>0</v>
      </c>
      <c r="J126" s="114"/>
      <c r="K126" s="115"/>
      <c r="L126" s="114">
        <f t="shared" si="2"/>
        <v>0</v>
      </c>
      <c r="M126" s="116">
        <f t="shared" si="3"/>
        <v>0</v>
      </c>
      <c r="N126" s="137"/>
      <c r="O126" s="118"/>
      <c r="P126" s="118"/>
      <c r="Q126" s="119"/>
    </row>
    <row r="127" spans="1:17">
      <c r="A127" s="110"/>
      <c r="B127" s="110" t="s">
        <v>633</v>
      </c>
      <c r="C127" s="112" t="s">
        <v>634</v>
      </c>
      <c r="D127" s="112"/>
      <c r="E127" s="112"/>
      <c r="F127" s="136"/>
      <c r="G127" s="137">
        <f>[1]MASTER!D145</f>
        <v>825000</v>
      </c>
      <c r="H127" s="114">
        <f>[1]MASTER!P145</f>
        <v>0</v>
      </c>
      <c r="I127" s="114">
        <f>[1]MASTER!F145+[1]MASTER!E145+[1]MASTER!G145+[1]MASTER!H145+[1]MASTER!I145+[1]MASTER!J145+[1]MASTER!K145+[1]MASTER!L145+[1]MASTER!M145+[1]MASTER!N145+[1]MASTER!O145</f>
        <v>0</v>
      </c>
      <c r="J127" s="114"/>
      <c r="K127" s="115"/>
      <c r="L127" s="114">
        <f t="shared" ref="L127:L190" si="4">H127+I127</f>
        <v>0</v>
      </c>
      <c r="M127" s="116">
        <f t="shared" si="3"/>
        <v>0</v>
      </c>
      <c r="N127" s="137"/>
      <c r="O127" s="118"/>
      <c r="P127" s="118"/>
      <c r="Q127" s="119"/>
    </row>
    <row r="128" spans="1:17" s="132" customFormat="1" ht="26.25" customHeight="1">
      <c r="A128" s="120">
        <v>1.04</v>
      </c>
      <c r="B128" s="109"/>
      <c r="C128" s="125" t="s">
        <v>638</v>
      </c>
      <c r="D128" s="126"/>
      <c r="E128" s="125"/>
      <c r="F128" s="123"/>
      <c r="G128" s="127">
        <f>[1]MASTER!D146</f>
        <v>173302050</v>
      </c>
      <c r="H128" s="127">
        <f>[1]MASTER!P146</f>
        <v>114101800</v>
      </c>
      <c r="I128" s="127">
        <f>[1]MASTER!F146+[1]MASTER!E146+[1]MASTER!G146+[1]MASTER!H146+[1]MASTER!I146+[1]MASTER!J146+[1]MASTER!K146+[1]MASTER!L146+[1]MASTER!M146+[1]MASTER!N146+[1]MASTER!O146</f>
        <v>47045500</v>
      </c>
      <c r="J128" s="127"/>
      <c r="K128" s="115"/>
      <c r="L128" s="127">
        <f t="shared" si="4"/>
        <v>161147300</v>
      </c>
      <c r="M128" s="128">
        <f t="shared" si="3"/>
        <v>92.986378406949015</v>
      </c>
      <c r="N128" s="162"/>
      <c r="O128" s="130"/>
      <c r="P128" s="130"/>
      <c r="Q128" s="131"/>
    </row>
    <row r="129" spans="1:17" ht="26.25" customHeight="1">
      <c r="A129" s="120" t="s">
        <v>639</v>
      </c>
      <c r="B129" s="109"/>
      <c r="C129" s="125" t="s">
        <v>640</v>
      </c>
      <c r="D129" s="126" t="s">
        <v>641</v>
      </c>
      <c r="E129" s="125"/>
      <c r="F129" s="123" t="str">
        <f>F121</f>
        <v>ls</v>
      </c>
      <c r="G129" s="127">
        <f>[1]MASTER!D147</f>
        <v>17652000</v>
      </c>
      <c r="H129" s="114">
        <f>[1]MASTER!P147</f>
        <v>14802000</v>
      </c>
      <c r="I129" s="114">
        <f>[1]MASTER!F147+[1]MASTER!E147+[1]MASTER!G147+[1]MASTER!H147+[1]MASTER!I147+[1]MASTER!J147+[1]MASTER!K147+[1]MASTER!L147+[1]MASTER!M147+[1]MASTER!N147+[1]MASTER!O147</f>
        <v>0</v>
      </c>
      <c r="J129" s="114"/>
      <c r="K129" s="115" t="str">
        <f>K121</f>
        <v>ls</v>
      </c>
      <c r="L129" s="127">
        <f t="shared" si="4"/>
        <v>14802000</v>
      </c>
      <c r="M129" s="128">
        <f t="shared" si="3"/>
        <v>83.854520734194423</v>
      </c>
      <c r="N129" s="134"/>
      <c r="O129" s="135">
        <f>L129</f>
        <v>14802000</v>
      </c>
      <c r="P129" s="118"/>
      <c r="Q129" s="119"/>
    </row>
    <row r="130" spans="1:17">
      <c r="A130" s="110"/>
      <c r="B130" s="110">
        <v>5.2</v>
      </c>
      <c r="C130" s="112" t="s">
        <v>51</v>
      </c>
      <c r="D130" s="112"/>
      <c r="E130" s="112"/>
      <c r="F130" s="136"/>
      <c r="G130" s="137">
        <f>[1]MASTER!D148</f>
        <v>17652000</v>
      </c>
      <c r="H130" s="114">
        <f>[1]MASTER!P148</f>
        <v>14802000</v>
      </c>
      <c r="I130" s="114">
        <f>[1]MASTER!F148+[1]MASTER!E148+[1]MASTER!G148+[1]MASTER!H148+[1]MASTER!I148+[1]MASTER!J148+[1]MASTER!K148+[1]MASTER!L148+[1]MASTER!M148+[1]MASTER!N148+[1]MASTER!O148</f>
        <v>0</v>
      </c>
      <c r="J130" s="114"/>
      <c r="K130" s="115"/>
      <c r="L130" s="137">
        <f t="shared" si="4"/>
        <v>14802000</v>
      </c>
      <c r="M130" s="116"/>
      <c r="N130" s="137"/>
      <c r="O130" s="118"/>
      <c r="P130" s="118"/>
      <c r="Q130" s="119"/>
    </row>
    <row r="131" spans="1:17">
      <c r="A131" s="110"/>
      <c r="B131" s="110" t="s">
        <v>536</v>
      </c>
      <c r="C131" s="112" t="s">
        <v>537</v>
      </c>
      <c r="D131" s="112"/>
      <c r="E131" s="112"/>
      <c r="F131" s="136"/>
      <c r="G131" s="137">
        <f>[1]MASTER!D149</f>
        <v>9097000</v>
      </c>
      <c r="H131" s="114">
        <f>[1]MASTER!P149</f>
        <v>7647000</v>
      </c>
      <c r="I131" s="114">
        <f>[1]MASTER!F149+[1]MASTER!E149+[1]MASTER!G149+[1]MASTER!H149+[1]MASTER!I149+[1]MASTER!J149+[1]MASTER!K149+[1]MASTER!L149+[1]MASTER!M149+[1]MASTER!N149+[1]MASTER!O149</f>
        <v>0</v>
      </c>
      <c r="J131" s="114"/>
      <c r="K131" s="115"/>
      <c r="L131" s="137">
        <f t="shared" si="4"/>
        <v>7647000</v>
      </c>
      <c r="M131" s="116"/>
      <c r="N131" s="137"/>
      <c r="O131" s="118"/>
      <c r="P131" s="118"/>
      <c r="Q131" s="119"/>
    </row>
    <row r="132" spans="1:17">
      <c r="A132" s="110"/>
      <c r="B132" s="110" t="s">
        <v>538</v>
      </c>
      <c r="C132" s="112" t="s">
        <v>539</v>
      </c>
      <c r="D132" s="112"/>
      <c r="E132" s="112"/>
      <c r="F132" s="136"/>
      <c r="G132" s="137">
        <f>[1]MASTER!D150</f>
        <v>212000</v>
      </c>
      <c r="H132" s="114">
        <f>[1]MASTER!P150</f>
        <v>212000</v>
      </c>
      <c r="I132" s="114">
        <f>[1]MASTER!F150+[1]MASTER!E150+[1]MASTER!G150+[1]MASTER!H150+[1]MASTER!I150+[1]MASTER!J150+[1]MASTER!K150+[1]MASTER!L150+[1]MASTER!M150+[1]MASTER!N150+[1]MASTER!O150</f>
        <v>0</v>
      </c>
      <c r="J132" s="114"/>
      <c r="K132" s="115"/>
      <c r="L132" s="137">
        <f t="shared" si="4"/>
        <v>212000</v>
      </c>
      <c r="M132" s="116"/>
      <c r="N132" s="137"/>
      <c r="O132" s="118"/>
      <c r="P132" s="118"/>
      <c r="Q132" s="119"/>
    </row>
    <row r="133" spans="1:17">
      <c r="A133" s="110"/>
      <c r="B133" s="110" t="s">
        <v>544</v>
      </c>
      <c r="C133" s="112" t="s">
        <v>545</v>
      </c>
      <c r="D133" s="112"/>
      <c r="E133" s="112"/>
      <c r="F133" s="136"/>
      <c r="G133" s="137">
        <f>[1]MASTER!D151</f>
        <v>300000</v>
      </c>
      <c r="H133" s="114">
        <f>[1]MASTER!P151</f>
        <v>300000</v>
      </c>
      <c r="I133" s="114">
        <f>[1]MASTER!F151+[1]MASTER!E151+[1]MASTER!G151+[1]MASTER!H151+[1]MASTER!I151+[1]MASTER!J151+[1]MASTER!K151+[1]MASTER!L151+[1]MASTER!M151+[1]MASTER!N151+[1]MASTER!O151</f>
        <v>0</v>
      </c>
      <c r="J133" s="114"/>
      <c r="K133" s="115"/>
      <c r="L133" s="137">
        <f t="shared" si="4"/>
        <v>300000</v>
      </c>
      <c r="M133" s="116"/>
      <c r="N133" s="137"/>
      <c r="O133" s="118"/>
      <c r="P133" s="118"/>
      <c r="Q133" s="119"/>
    </row>
    <row r="134" spans="1:17">
      <c r="A134" s="110"/>
      <c r="B134" s="110" t="s">
        <v>546</v>
      </c>
      <c r="C134" s="112" t="s">
        <v>547</v>
      </c>
      <c r="D134" s="112"/>
      <c r="E134" s="112"/>
      <c r="F134" s="136"/>
      <c r="G134" s="137">
        <f>[1]MASTER!D152</f>
        <v>8585000</v>
      </c>
      <c r="H134" s="114">
        <f>[1]MASTER!P152</f>
        <v>7135000</v>
      </c>
      <c r="I134" s="114">
        <f>[1]MASTER!F152+[1]MASTER!E152+[1]MASTER!G152+[1]MASTER!H152+[1]MASTER!I152+[1]MASTER!J152+[1]MASTER!K152+[1]MASTER!L152+[1]MASTER!M152+[1]MASTER!N152+[1]MASTER!O152</f>
        <v>0</v>
      </c>
      <c r="J134" s="114"/>
      <c r="K134" s="115"/>
      <c r="L134" s="137">
        <f t="shared" si="4"/>
        <v>7135000</v>
      </c>
      <c r="M134" s="116"/>
      <c r="N134" s="137"/>
      <c r="O134" s="118"/>
      <c r="P134" s="118"/>
      <c r="Q134" s="119"/>
    </row>
    <row r="135" spans="1:17">
      <c r="A135" s="110"/>
      <c r="B135" s="110" t="s">
        <v>550</v>
      </c>
      <c r="C135" s="112" t="s">
        <v>551</v>
      </c>
      <c r="D135" s="112"/>
      <c r="E135" s="112"/>
      <c r="F135" s="136"/>
      <c r="G135" s="137">
        <f>[1]MASTER!D153</f>
        <v>8555000</v>
      </c>
      <c r="H135" s="114">
        <f>[1]MASTER!P153</f>
        <v>7155000</v>
      </c>
      <c r="I135" s="114">
        <f>[1]MASTER!F153+[1]MASTER!E153+[1]MASTER!G153+[1]MASTER!H153+[1]MASTER!I153+[1]MASTER!J153+[1]MASTER!K153+[1]MASTER!L153+[1]MASTER!M153+[1]MASTER!N153+[1]MASTER!O153</f>
        <v>0</v>
      </c>
      <c r="J135" s="114"/>
      <c r="K135" s="115"/>
      <c r="L135" s="137">
        <f t="shared" si="4"/>
        <v>7155000</v>
      </c>
      <c r="M135" s="116"/>
      <c r="N135" s="137"/>
      <c r="O135" s="118"/>
      <c r="P135" s="118"/>
      <c r="Q135" s="119"/>
    </row>
    <row r="136" spans="1:17">
      <c r="A136" s="110"/>
      <c r="B136" s="110" t="s">
        <v>633</v>
      </c>
      <c r="C136" s="112" t="s">
        <v>634</v>
      </c>
      <c r="D136" s="112"/>
      <c r="E136" s="112"/>
      <c r="F136" s="136"/>
      <c r="G136" s="137">
        <f>[1]MASTER!D154</f>
        <v>2475000</v>
      </c>
      <c r="H136" s="114">
        <f>[1]MASTER!P154</f>
        <v>2475000</v>
      </c>
      <c r="I136" s="114">
        <f>[1]MASTER!F154+[1]MASTER!E154+[1]MASTER!G154+[1]MASTER!H154+[1]MASTER!I154+[1]MASTER!J154+[1]MASTER!K154+[1]MASTER!L154+[1]MASTER!M154+[1]MASTER!N154+[1]MASTER!O154</f>
        <v>0</v>
      </c>
      <c r="J136" s="114"/>
      <c r="K136" s="115"/>
      <c r="L136" s="137">
        <f t="shared" si="4"/>
        <v>2475000</v>
      </c>
      <c r="M136" s="116"/>
      <c r="N136" s="137"/>
      <c r="O136" s="118"/>
      <c r="P136" s="118"/>
      <c r="Q136" s="119"/>
    </row>
    <row r="137" spans="1:17" ht="25.5">
      <c r="A137" s="110"/>
      <c r="B137" s="110" t="s">
        <v>642</v>
      </c>
      <c r="C137" s="122" t="s">
        <v>643</v>
      </c>
      <c r="D137" s="112"/>
      <c r="E137" s="112"/>
      <c r="F137" s="136"/>
      <c r="G137" s="137">
        <f>[1]MASTER!D155</f>
        <v>1200000</v>
      </c>
      <c r="H137" s="114">
        <f>[1]MASTER!P155</f>
        <v>800000</v>
      </c>
      <c r="I137" s="114">
        <f>[1]MASTER!F155+[1]MASTER!E155+[1]MASTER!G155+[1]MASTER!H155+[1]MASTER!I155+[1]MASTER!J155+[1]MASTER!K155+[1]MASTER!L155+[1]MASTER!M155+[1]MASTER!N155+[1]MASTER!O155</f>
        <v>0</v>
      </c>
      <c r="J137" s="114"/>
      <c r="K137" s="115"/>
      <c r="L137" s="137">
        <f t="shared" si="4"/>
        <v>800000</v>
      </c>
      <c r="M137" s="116"/>
      <c r="N137" s="137"/>
      <c r="O137" s="118"/>
      <c r="P137" s="118"/>
      <c r="Q137" s="119"/>
    </row>
    <row r="138" spans="1:17">
      <c r="A138" s="110"/>
      <c r="B138" s="110" t="s">
        <v>552</v>
      </c>
      <c r="C138" s="112" t="s">
        <v>553</v>
      </c>
      <c r="D138" s="112"/>
      <c r="E138" s="112"/>
      <c r="F138" s="136"/>
      <c r="G138" s="137">
        <f>[1]MASTER!D156</f>
        <v>4880000</v>
      </c>
      <c r="H138" s="114">
        <f>[1]MASTER!P156</f>
        <v>3880000</v>
      </c>
      <c r="I138" s="114">
        <f>[1]MASTER!F156+[1]MASTER!E156+[1]MASTER!G156+[1]MASTER!H156+[1]MASTER!I156+[1]MASTER!J156+[1]MASTER!K156+[1]MASTER!L156+[1]MASTER!M156+[1]MASTER!N156+[1]MASTER!O156</f>
        <v>0</v>
      </c>
      <c r="J138" s="114"/>
      <c r="K138" s="115"/>
      <c r="L138" s="137">
        <f t="shared" si="4"/>
        <v>3880000</v>
      </c>
      <c r="M138" s="116"/>
      <c r="N138" s="137"/>
      <c r="O138" s="118"/>
      <c r="P138" s="118"/>
      <c r="Q138" s="119"/>
    </row>
    <row r="139" spans="1:17" s="132" customFormat="1" ht="25.5">
      <c r="A139" s="120" t="s">
        <v>644</v>
      </c>
      <c r="B139" s="109"/>
      <c r="C139" s="125" t="s">
        <v>645</v>
      </c>
      <c r="D139" s="126" t="s">
        <v>646</v>
      </c>
      <c r="E139" s="125"/>
      <c r="F139" s="123" t="str">
        <f>F129</f>
        <v>ls</v>
      </c>
      <c r="G139" s="127">
        <f>[1]MASTER!D157</f>
        <v>8760000</v>
      </c>
      <c r="H139" s="127">
        <f>[1]MASTER!P157</f>
        <v>7367500</v>
      </c>
      <c r="I139" s="127">
        <f>[1]MASTER!F157+[1]MASTER!E157+[1]MASTER!G157+[1]MASTER!H157+[1]MASTER!I157+[1]MASTER!J157+[1]MASTER!K157+[1]MASTER!L157+[1]MASTER!M157+[1]MASTER!N157+[1]MASTER!O157</f>
        <v>1272500</v>
      </c>
      <c r="J139" s="127"/>
      <c r="K139" s="115" t="str">
        <f>F139</f>
        <v>ls</v>
      </c>
      <c r="L139" s="127">
        <f t="shared" si="4"/>
        <v>8640000</v>
      </c>
      <c r="M139" s="128">
        <f t="shared" si="3"/>
        <v>98.630136986301366</v>
      </c>
      <c r="N139" s="134"/>
      <c r="O139" s="135">
        <f>L139</f>
        <v>8640000</v>
      </c>
      <c r="P139" s="130"/>
      <c r="Q139" s="131"/>
    </row>
    <row r="140" spans="1:17">
      <c r="A140" s="110"/>
      <c r="B140" s="110">
        <v>5.2</v>
      </c>
      <c r="C140" s="112" t="s">
        <v>51</v>
      </c>
      <c r="D140" s="112"/>
      <c r="E140" s="112"/>
      <c r="F140" s="136"/>
      <c r="G140" s="137">
        <f>[1]MASTER!D158</f>
        <v>8760000</v>
      </c>
      <c r="H140" s="114">
        <f>[1]MASTER!P158</f>
        <v>7367500</v>
      </c>
      <c r="I140" s="114">
        <f>[1]MASTER!F158+[1]MASTER!E158+[1]MASTER!G158+[1]MASTER!H158+[1]MASTER!I158+[1]MASTER!J158+[1]MASTER!K158+[1]MASTER!L158+[1]MASTER!M158+[1]MASTER!N158+[1]MASTER!O158</f>
        <v>1272500</v>
      </c>
      <c r="J140" s="114"/>
      <c r="K140" s="115"/>
      <c r="L140" s="137">
        <f t="shared" si="4"/>
        <v>8640000</v>
      </c>
      <c r="M140" s="116"/>
      <c r="N140" s="137"/>
      <c r="O140" s="118"/>
      <c r="P140" s="118"/>
      <c r="Q140" s="119"/>
    </row>
    <row r="141" spans="1:17">
      <c r="A141" s="110"/>
      <c r="B141" s="110" t="s">
        <v>536</v>
      </c>
      <c r="C141" s="112" t="s">
        <v>537</v>
      </c>
      <c r="D141" s="112"/>
      <c r="E141" s="112"/>
      <c r="F141" s="136"/>
      <c r="G141" s="137">
        <f>[1]MASTER!D159</f>
        <v>955000</v>
      </c>
      <c r="H141" s="114">
        <f>[1]MASTER!P159</f>
        <v>502500</v>
      </c>
      <c r="I141" s="114">
        <f>[1]MASTER!F159+[1]MASTER!E159+[1]MASTER!G159+[1]MASTER!H159+[1]MASTER!I159+[1]MASTER!J159+[1]MASTER!K159+[1]MASTER!L159+[1]MASTER!M159+[1]MASTER!N159+[1]MASTER!O159</f>
        <v>452500</v>
      </c>
      <c r="J141" s="114"/>
      <c r="K141" s="115"/>
      <c r="L141" s="137">
        <f t="shared" si="4"/>
        <v>955000</v>
      </c>
      <c r="M141" s="116"/>
      <c r="N141" s="137"/>
      <c r="O141" s="118"/>
      <c r="P141" s="118"/>
      <c r="Q141" s="119"/>
    </row>
    <row r="142" spans="1:17">
      <c r="A142" s="110"/>
      <c r="B142" s="110" t="s">
        <v>538</v>
      </c>
      <c r="C142" s="112" t="s">
        <v>539</v>
      </c>
      <c r="D142" s="112"/>
      <c r="E142" s="112"/>
      <c r="F142" s="136"/>
      <c r="G142" s="137">
        <f>[1]MASTER!D160</f>
        <v>110000</v>
      </c>
      <c r="H142" s="114">
        <f>[1]MASTER!P160</f>
        <v>60000</v>
      </c>
      <c r="I142" s="114">
        <f>[1]MASTER!F160+[1]MASTER!E160+[1]MASTER!G160+[1]MASTER!H160+[1]MASTER!I160+[1]MASTER!J160+[1]MASTER!K160+[1]MASTER!L160+[1]MASTER!M160+[1]MASTER!N160+[1]MASTER!O160</f>
        <v>50000</v>
      </c>
      <c r="J142" s="114"/>
      <c r="K142" s="115"/>
      <c r="L142" s="137">
        <f t="shared" si="4"/>
        <v>110000</v>
      </c>
      <c r="M142" s="116"/>
      <c r="N142" s="137"/>
      <c r="O142" s="118"/>
      <c r="P142" s="118"/>
      <c r="Q142" s="119"/>
    </row>
    <row r="143" spans="1:17">
      <c r="A143" s="110"/>
      <c r="B143" s="110" t="s">
        <v>544</v>
      </c>
      <c r="C143" s="112" t="s">
        <v>545</v>
      </c>
      <c r="D143" s="112"/>
      <c r="E143" s="112"/>
      <c r="F143" s="136"/>
      <c r="G143" s="137">
        <f>[1]MASTER!D161</f>
        <v>50000</v>
      </c>
      <c r="H143" s="114">
        <f>[1]MASTER!P161</f>
        <v>0</v>
      </c>
      <c r="I143" s="114">
        <f>[1]MASTER!F161+[1]MASTER!E161+[1]MASTER!G161+[1]MASTER!H161+[1]MASTER!I161+[1]MASTER!J161+[1]MASTER!K161+[1]MASTER!L161+[1]MASTER!M161+[1]MASTER!N161+[1]MASTER!O161</f>
        <v>50000</v>
      </c>
      <c r="J143" s="114"/>
      <c r="K143" s="115"/>
      <c r="L143" s="137">
        <f t="shared" si="4"/>
        <v>50000</v>
      </c>
      <c r="M143" s="116"/>
      <c r="N143" s="137"/>
      <c r="O143" s="118"/>
      <c r="P143" s="118"/>
      <c r="Q143" s="119"/>
    </row>
    <row r="144" spans="1:17">
      <c r="A144" s="110"/>
      <c r="B144" s="110" t="s">
        <v>546</v>
      </c>
      <c r="C144" s="112" t="s">
        <v>547</v>
      </c>
      <c r="D144" s="112"/>
      <c r="E144" s="112"/>
      <c r="F144" s="136"/>
      <c r="G144" s="137">
        <f>[1]MASTER!D162</f>
        <v>795000</v>
      </c>
      <c r="H144" s="114">
        <f>[1]MASTER!P162</f>
        <v>442500</v>
      </c>
      <c r="I144" s="114">
        <f>[1]MASTER!F162+[1]MASTER!E162+[1]MASTER!G162+[1]MASTER!H162+[1]MASTER!I162+[1]MASTER!J162+[1]MASTER!K162+[1]MASTER!L162+[1]MASTER!M162+[1]MASTER!N162+[1]MASTER!O162</f>
        <v>352500</v>
      </c>
      <c r="J144" s="114"/>
      <c r="K144" s="115"/>
      <c r="L144" s="137">
        <f t="shared" si="4"/>
        <v>795000</v>
      </c>
      <c r="M144" s="116"/>
      <c r="N144" s="137"/>
      <c r="O144" s="118"/>
      <c r="P144" s="118"/>
      <c r="Q144" s="119"/>
    </row>
    <row r="145" spans="1:17">
      <c r="A145" s="110"/>
      <c r="B145" s="110" t="s">
        <v>550</v>
      </c>
      <c r="C145" s="112" t="s">
        <v>551</v>
      </c>
      <c r="D145" s="112"/>
      <c r="E145" s="112"/>
      <c r="F145" s="136"/>
      <c r="G145" s="137">
        <f>[1]MASTER!D163</f>
        <v>7805000</v>
      </c>
      <c r="H145" s="114">
        <f>[1]MASTER!P163</f>
        <v>6865000</v>
      </c>
      <c r="I145" s="114">
        <f>[1]MASTER!F163+[1]MASTER!E163+[1]MASTER!G163+[1]MASTER!H163+[1]MASTER!I163+[1]MASTER!J163+[1]MASTER!K163+[1]MASTER!L163+[1]MASTER!M163+[1]MASTER!N163+[1]MASTER!O163</f>
        <v>820000</v>
      </c>
      <c r="J145" s="114"/>
      <c r="K145" s="115"/>
      <c r="L145" s="137">
        <f t="shared" si="4"/>
        <v>7685000</v>
      </c>
      <c r="M145" s="116"/>
      <c r="N145" s="137"/>
      <c r="O145" s="118"/>
      <c r="P145" s="118"/>
      <c r="Q145" s="119"/>
    </row>
    <row r="146" spans="1:17">
      <c r="A146" s="110"/>
      <c r="B146" s="110" t="s">
        <v>642</v>
      </c>
      <c r="C146" s="112" t="s">
        <v>643</v>
      </c>
      <c r="D146" s="112"/>
      <c r="E146" s="112"/>
      <c r="F146" s="136"/>
      <c r="G146" s="137">
        <f>[1]MASTER!D164</f>
        <v>400000</v>
      </c>
      <c r="H146" s="114">
        <f>[1]MASTER!P164</f>
        <v>200000</v>
      </c>
      <c r="I146" s="114">
        <f>[1]MASTER!F164+[1]MASTER!E164+[1]MASTER!G164+[1]MASTER!H164+[1]MASTER!I164+[1]MASTER!J164+[1]MASTER!K164+[1]MASTER!L164+[1]MASTER!M164+[1]MASTER!N164+[1]MASTER!O164</f>
        <v>200000</v>
      </c>
      <c r="J146" s="114"/>
      <c r="K146" s="115"/>
      <c r="L146" s="137">
        <f t="shared" si="4"/>
        <v>400000</v>
      </c>
      <c r="M146" s="116"/>
      <c r="N146" s="137"/>
      <c r="O146" s="118"/>
      <c r="P146" s="118"/>
      <c r="Q146" s="119"/>
    </row>
    <row r="147" spans="1:17">
      <c r="A147" s="110"/>
      <c r="B147" s="110" t="s">
        <v>586</v>
      </c>
      <c r="C147" s="112" t="s">
        <v>587</v>
      </c>
      <c r="D147" s="112"/>
      <c r="E147" s="112"/>
      <c r="F147" s="136"/>
      <c r="G147" s="137">
        <f>[1]MASTER!D165</f>
        <v>6225000</v>
      </c>
      <c r="H147" s="114">
        <f>[1]MASTER!P165</f>
        <v>6225000</v>
      </c>
      <c r="I147" s="114">
        <f>[1]MASTER!F165+[1]MASTER!E165+[1]MASTER!G165+[1]MASTER!H165+[1]MASTER!I165+[1]MASTER!J165+[1]MASTER!K165+[1]MASTER!L165+[1]MASTER!M165+[1]MASTER!N165+[1]MASTER!O165</f>
        <v>0</v>
      </c>
      <c r="J147" s="114"/>
      <c r="K147" s="115"/>
      <c r="L147" s="137">
        <f t="shared" si="4"/>
        <v>6225000</v>
      </c>
      <c r="M147" s="116"/>
      <c r="N147" s="137"/>
      <c r="O147" s="118"/>
      <c r="P147" s="118"/>
      <c r="Q147" s="119"/>
    </row>
    <row r="148" spans="1:17">
      <c r="A148" s="110"/>
      <c r="B148" s="110" t="s">
        <v>552</v>
      </c>
      <c r="C148" s="112" t="s">
        <v>553</v>
      </c>
      <c r="D148" s="112"/>
      <c r="E148" s="112"/>
      <c r="F148" s="136"/>
      <c r="G148" s="137">
        <f>[1]MASTER!D166</f>
        <v>1180000</v>
      </c>
      <c r="H148" s="114">
        <f>[1]MASTER!P166</f>
        <v>440000</v>
      </c>
      <c r="I148" s="114">
        <f>[1]MASTER!F166+[1]MASTER!E166+[1]MASTER!G166+[1]MASTER!H166+[1]MASTER!I166+[1]MASTER!J166+[1]MASTER!K166+[1]MASTER!L166+[1]MASTER!M166+[1]MASTER!N166+[1]MASTER!O166</f>
        <v>620000</v>
      </c>
      <c r="J148" s="114"/>
      <c r="K148" s="115"/>
      <c r="L148" s="137">
        <f t="shared" si="4"/>
        <v>1060000</v>
      </c>
      <c r="M148" s="116"/>
      <c r="N148" s="137"/>
      <c r="O148" s="118"/>
      <c r="P148" s="118"/>
      <c r="Q148" s="119"/>
    </row>
    <row r="149" spans="1:17" s="132" customFormat="1" ht="27.75" customHeight="1">
      <c r="A149" s="120" t="s">
        <v>647</v>
      </c>
      <c r="B149" s="109"/>
      <c r="C149" s="125" t="s">
        <v>648</v>
      </c>
      <c r="D149" s="126" t="s">
        <v>649</v>
      </c>
      <c r="E149" s="125"/>
      <c r="F149" s="123" t="str">
        <f>F139</f>
        <v>ls</v>
      </c>
      <c r="G149" s="127">
        <f>[1]MASTER!D174</f>
        <v>7020000</v>
      </c>
      <c r="H149" s="127">
        <f>[1]MASTER!P174</f>
        <v>3072500</v>
      </c>
      <c r="I149" s="127">
        <f>[1]MASTER!F174+[1]MASTER!E174+[1]MASTER!G174+[1]MASTER!H174+[1]MASTER!I174+[1]MASTER!J174+[1]MASTER!K174+[1]MASTER!L174+[1]MASTER!M174+[1]MASTER!N174+[1]MASTER!O174</f>
        <v>3827500</v>
      </c>
      <c r="J149" s="127"/>
      <c r="K149" s="115" t="str">
        <f>F149</f>
        <v>ls</v>
      </c>
      <c r="L149" s="127">
        <f t="shared" si="4"/>
        <v>6900000</v>
      </c>
      <c r="M149" s="128">
        <f t="shared" ref="M149:M208" si="5">L149/G149*100</f>
        <v>98.290598290598282</v>
      </c>
      <c r="N149" s="134"/>
      <c r="O149" s="135">
        <f>L149</f>
        <v>6900000</v>
      </c>
      <c r="P149" s="130"/>
      <c r="Q149" s="131"/>
    </row>
    <row r="150" spans="1:17">
      <c r="A150" s="110"/>
      <c r="B150" s="110">
        <v>5.2</v>
      </c>
      <c r="C150" s="112" t="s">
        <v>51</v>
      </c>
      <c r="D150" s="112"/>
      <c r="E150" s="112"/>
      <c r="F150" s="136"/>
      <c r="G150" s="137">
        <f>[1]MASTER!D175</f>
        <v>7020000</v>
      </c>
      <c r="H150" s="114">
        <f>[1]MASTER!P175</f>
        <v>3072500</v>
      </c>
      <c r="I150" s="114">
        <f>[1]MASTER!F175+[1]MASTER!E175+[1]MASTER!G175+[1]MASTER!H175+[1]MASTER!I175+[1]MASTER!J175+[1]MASTER!K175+[1]MASTER!L175+[1]MASTER!M175+[1]MASTER!N175+[1]MASTER!O175</f>
        <v>3827500</v>
      </c>
      <c r="J150" s="114"/>
      <c r="K150" s="115"/>
      <c r="L150" s="137">
        <f t="shared" si="4"/>
        <v>6900000</v>
      </c>
      <c r="M150" s="116"/>
      <c r="N150" s="137"/>
      <c r="O150" s="118"/>
      <c r="P150" s="118"/>
      <c r="Q150" s="119"/>
    </row>
    <row r="151" spans="1:17">
      <c r="A151" s="110"/>
      <c r="B151" s="110" t="s">
        <v>536</v>
      </c>
      <c r="C151" s="112" t="s">
        <v>537</v>
      </c>
      <c r="D151" s="112"/>
      <c r="E151" s="112"/>
      <c r="F151" s="136"/>
      <c r="G151" s="137">
        <f>[1]MASTER!D176</f>
        <v>1865000</v>
      </c>
      <c r="H151" s="114">
        <f>[1]MASTER!P176</f>
        <v>482500</v>
      </c>
      <c r="I151" s="114">
        <f>[1]MASTER!F176+[1]MASTER!E176+[1]MASTER!G176+[1]MASTER!H176+[1]MASTER!I176+[1]MASTER!J176+[1]MASTER!K176+[1]MASTER!L176+[1]MASTER!M176+[1]MASTER!N176+[1]MASTER!O176</f>
        <v>1382500</v>
      </c>
      <c r="J151" s="114"/>
      <c r="K151" s="115"/>
      <c r="L151" s="137">
        <f t="shared" si="4"/>
        <v>1865000</v>
      </c>
      <c r="M151" s="116"/>
      <c r="N151" s="137"/>
      <c r="O151" s="118"/>
      <c r="P151" s="118"/>
      <c r="Q151" s="119"/>
    </row>
    <row r="152" spans="1:17">
      <c r="A152" s="110"/>
      <c r="B152" s="110" t="s">
        <v>538</v>
      </c>
      <c r="C152" s="112" t="s">
        <v>539</v>
      </c>
      <c r="D152" s="112"/>
      <c r="E152" s="112"/>
      <c r="F152" s="136"/>
      <c r="G152" s="137">
        <f>[1]MASTER!D177</f>
        <v>280000</v>
      </c>
      <c r="H152" s="114">
        <f>[1]MASTER!P177</f>
        <v>50000</v>
      </c>
      <c r="I152" s="114">
        <f>[1]MASTER!F177+[1]MASTER!E177+[1]MASTER!G177+[1]MASTER!H177+[1]MASTER!I177+[1]MASTER!J177+[1]MASTER!K177+[1]MASTER!L177+[1]MASTER!M177+[1]MASTER!N177+[1]MASTER!O177</f>
        <v>230000</v>
      </c>
      <c r="J152" s="114"/>
      <c r="K152" s="115"/>
      <c r="L152" s="137">
        <f t="shared" si="4"/>
        <v>280000</v>
      </c>
      <c r="M152" s="116"/>
      <c r="N152" s="137"/>
      <c r="O152" s="118"/>
      <c r="P152" s="118"/>
      <c r="Q152" s="119"/>
    </row>
    <row r="153" spans="1:17">
      <c r="A153" s="110"/>
      <c r="B153" s="110" t="s">
        <v>544</v>
      </c>
      <c r="C153" s="112" t="s">
        <v>545</v>
      </c>
      <c r="D153" s="112"/>
      <c r="E153" s="112"/>
      <c r="F153" s="136"/>
      <c r="G153" s="137">
        <f>[1]MASTER!D178</f>
        <v>430000</v>
      </c>
      <c r="H153" s="114">
        <f>[1]MASTER!P178</f>
        <v>80000</v>
      </c>
      <c r="I153" s="114">
        <f>[1]MASTER!F178+[1]MASTER!E178+[1]MASTER!G178+[1]MASTER!H178+[1]MASTER!I178+[1]MASTER!J178+[1]MASTER!K178+[1]MASTER!L178+[1]MASTER!M178+[1]MASTER!N178+[1]MASTER!O178</f>
        <v>350000</v>
      </c>
      <c r="J153" s="114"/>
      <c r="K153" s="115"/>
      <c r="L153" s="137">
        <f t="shared" si="4"/>
        <v>430000</v>
      </c>
      <c r="M153" s="116"/>
      <c r="N153" s="137"/>
      <c r="O153" s="118"/>
      <c r="P153" s="118"/>
      <c r="Q153" s="119"/>
    </row>
    <row r="154" spans="1:17">
      <c r="A154" s="110"/>
      <c r="B154" s="110" t="s">
        <v>546</v>
      </c>
      <c r="C154" s="112" t="s">
        <v>547</v>
      </c>
      <c r="D154" s="112"/>
      <c r="E154" s="112"/>
      <c r="F154" s="136"/>
      <c r="G154" s="137">
        <f>[1]MASTER!D179</f>
        <v>1155000</v>
      </c>
      <c r="H154" s="114">
        <f>[1]MASTER!P179</f>
        <v>352500</v>
      </c>
      <c r="I154" s="114">
        <f>[1]MASTER!F179+[1]MASTER!E179+[1]MASTER!G179+[1]MASTER!H179+[1]MASTER!I179+[1]MASTER!J179+[1]MASTER!K179+[1]MASTER!L179+[1]MASTER!M179+[1]MASTER!N179+[1]MASTER!O179</f>
        <v>802500</v>
      </c>
      <c r="J154" s="114"/>
      <c r="K154" s="115"/>
      <c r="L154" s="137">
        <f t="shared" si="4"/>
        <v>1155000</v>
      </c>
      <c r="M154" s="116"/>
      <c r="N154" s="137"/>
      <c r="O154" s="118"/>
      <c r="P154" s="118"/>
      <c r="Q154" s="119"/>
    </row>
    <row r="155" spans="1:17">
      <c r="A155" s="110"/>
      <c r="B155" s="110" t="s">
        <v>550</v>
      </c>
      <c r="C155" s="112" t="s">
        <v>551</v>
      </c>
      <c r="D155" s="112"/>
      <c r="E155" s="112"/>
      <c r="F155" s="136"/>
      <c r="G155" s="137">
        <f>[1]MASTER!D180</f>
        <v>5155000</v>
      </c>
      <c r="H155" s="114">
        <f>[1]MASTER!P180</f>
        <v>2590000</v>
      </c>
      <c r="I155" s="114">
        <f>[1]MASTER!F180+[1]MASTER!E180+[1]MASTER!G180+[1]MASTER!H180+[1]MASTER!I180+[1]MASTER!J180+[1]MASTER!K180+[1]MASTER!L180+[1]MASTER!M180+[1]MASTER!N180+[1]MASTER!O180</f>
        <v>2445000</v>
      </c>
      <c r="J155" s="114"/>
      <c r="K155" s="115"/>
      <c r="L155" s="137">
        <f t="shared" si="4"/>
        <v>5035000</v>
      </c>
      <c r="M155" s="116"/>
      <c r="N155" s="137"/>
      <c r="O155" s="118"/>
      <c r="P155" s="118"/>
      <c r="Q155" s="119"/>
    </row>
    <row r="156" spans="1:17">
      <c r="A156" s="110"/>
      <c r="B156" s="110" t="s">
        <v>633</v>
      </c>
      <c r="C156" s="112" t="s">
        <v>634</v>
      </c>
      <c r="D156" s="112"/>
      <c r="E156" s="112"/>
      <c r="F156" s="136"/>
      <c r="G156" s="137">
        <f>[1]MASTER!D181</f>
        <v>2475000</v>
      </c>
      <c r="H156" s="114">
        <f>[1]MASTER!P181</f>
        <v>1650000</v>
      </c>
      <c r="I156" s="114">
        <f>[1]MASTER!F181+[1]MASTER!E181+[1]MASTER!G181+[1]MASTER!H181+[1]MASTER!I181+[1]MASTER!J181+[1]MASTER!K181+[1]MASTER!L181+[1]MASTER!M181+[1]MASTER!N181+[1]MASTER!O181</f>
        <v>825000</v>
      </c>
      <c r="J156" s="114"/>
      <c r="K156" s="115"/>
      <c r="L156" s="137">
        <f t="shared" si="4"/>
        <v>2475000</v>
      </c>
      <c r="M156" s="116"/>
      <c r="N156" s="137"/>
      <c r="O156" s="118"/>
      <c r="P156" s="118"/>
      <c r="Q156" s="119"/>
    </row>
    <row r="157" spans="1:17">
      <c r="A157" s="110"/>
      <c r="B157" s="110" t="s">
        <v>642</v>
      </c>
      <c r="C157" s="112" t="s">
        <v>643</v>
      </c>
      <c r="D157" s="112"/>
      <c r="E157" s="112"/>
      <c r="F157" s="136"/>
      <c r="G157" s="137">
        <f>[1]MASTER!D182</f>
        <v>600000</v>
      </c>
      <c r="H157" s="114">
        <f>[1]MASTER!P182</f>
        <v>200000</v>
      </c>
      <c r="I157" s="114">
        <f>[1]MASTER!F182+[1]MASTER!E182+[1]MASTER!G182+[1]MASTER!H182+[1]MASTER!I182+[1]MASTER!J182+[1]MASTER!K182+[1]MASTER!L182+[1]MASTER!M182+[1]MASTER!N182+[1]MASTER!O182</f>
        <v>400000</v>
      </c>
      <c r="J157" s="114"/>
      <c r="K157" s="115"/>
      <c r="L157" s="137">
        <f t="shared" si="4"/>
        <v>600000</v>
      </c>
      <c r="M157" s="116"/>
      <c r="N157" s="137"/>
      <c r="O157" s="118"/>
      <c r="P157" s="118"/>
      <c r="Q157" s="119"/>
    </row>
    <row r="158" spans="1:17">
      <c r="A158" s="110"/>
      <c r="B158" s="110" t="s">
        <v>552</v>
      </c>
      <c r="C158" s="112" t="s">
        <v>553</v>
      </c>
      <c r="D158" s="112"/>
      <c r="E158" s="112"/>
      <c r="F158" s="136"/>
      <c r="G158" s="137">
        <f>[1]MASTER!D184</f>
        <v>2080000</v>
      </c>
      <c r="H158" s="114">
        <f>[1]MASTER!P184</f>
        <v>740000</v>
      </c>
      <c r="I158" s="114">
        <f>[1]MASTER!F184+[1]MASTER!E184+[1]MASTER!G184+[1]MASTER!H184+[1]MASTER!I184+[1]MASTER!J184+[1]MASTER!K184+[1]MASTER!L184+[1]MASTER!M184+[1]MASTER!N184+[1]MASTER!O184</f>
        <v>1220000</v>
      </c>
      <c r="J158" s="114"/>
      <c r="K158" s="115"/>
      <c r="L158" s="137">
        <f t="shared" si="4"/>
        <v>1960000</v>
      </c>
      <c r="M158" s="116"/>
      <c r="N158" s="137"/>
      <c r="O158" s="118"/>
      <c r="P158" s="118"/>
      <c r="Q158" s="119"/>
    </row>
    <row r="159" spans="1:17" s="132" customFormat="1" ht="25.5">
      <c r="A159" s="120" t="s">
        <v>650</v>
      </c>
      <c r="B159" s="109"/>
      <c r="C159" s="125" t="s">
        <v>651</v>
      </c>
      <c r="D159" s="126" t="s">
        <v>652</v>
      </c>
      <c r="E159" s="125"/>
      <c r="F159" s="123" t="str">
        <f>F149</f>
        <v>ls</v>
      </c>
      <c r="G159" s="127">
        <f>[1]MASTER!D187</f>
        <v>2005000</v>
      </c>
      <c r="H159" s="127">
        <f>[1]MASTER!P187</f>
        <v>0</v>
      </c>
      <c r="I159" s="127">
        <f>[1]MASTER!F187+[1]MASTER!E187+[1]MASTER!G187+[1]MASTER!H187+[1]MASTER!I187+[1]MASTER!J187+[1]MASTER!K187+[1]MASTER!L187+[1]MASTER!M187+[1]MASTER!N187+[1]MASTER!O187</f>
        <v>0</v>
      </c>
      <c r="J159" s="127"/>
      <c r="K159" s="115" t="str">
        <f>F159</f>
        <v>ls</v>
      </c>
      <c r="L159" s="127">
        <f t="shared" si="4"/>
        <v>0</v>
      </c>
      <c r="M159" s="128">
        <f t="shared" si="5"/>
        <v>0</v>
      </c>
      <c r="N159" s="134"/>
      <c r="O159" s="135"/>
      <c r="P159" s="130"/>
      <c r="Q159" s="131"/>
    </row>
    <row r="160" spans="1:17">
      <c r="A160" s="110"/>
      <c r="B160" s="110">
        <v>5.2</v>
      </c>
      <c r="C160" s="112" t="s">
        <v>51</v>
      </c>
      <c r="D160" s="112"/>
      <c r="E160" s="112"/>
      <c r="F160" s="136"/>
      <c r="G160" s="137">
        <f>[1]MASTER!D188</f>
        <v>2005000</v>
      </c>
      <c r="H160" s="114">
        <f>[1]MASTER!P188</f>
        <v>0</v>
      </c>
      <c r="I160" s="114">
        <f>[1]MASTER!F188+[1]MASTER!E188+[1]MASTER!G188+[1]MASTER!H188+[1]MASTER!I188+[1]MASTER!J188+[1]MASTER!K188+[1]MASTER!L188+[1]MASTER!M188+[1]MASTER!N188+[1]MASTER!O188</f>
        <v>0</v>
      </c>
      <c r="J160" s="114"/>
      <c r="K160" s="115"/>
      <c r="L160" s="114">
        <f t="shared" si="4"/>
        <v>0</v>
      </c>
      <c r="M160" s="116">
        <f t="shared" si="5"/>
        <v>0</v>
      </c>
      <c r="N160" s="137"/>
      <c r="O160" s="118"/>
      <c r="P160" s="118"/>
      <c r="Q160" s="119"/>
    </row>
    <row r="161" spans="1:17">
      <c r="A161" s="110"/>
      <c r="B161" s="110" t="s">
        <v>536</v>
      </c>
      <c r="C161" s="112" t="s">
        <v>537</v>
      </c>
      <c r="D161" s="112"/>
      <c r="E161" s="112"/>
      <c r="F161" s="136"/>
      <c r="G161" s="137">
        <f>[1]MASTER!D189</f>
        <v>430000</v>
      </c>
      <c r="H161" s="114">
        <f>[1]MASTER!P189</f>
        <v>0</v>
      </c>
      <c r="I161" s="114">
        <f>[1]MASTER!F189+[1]MASTER!E189+[1]MASTER!G189+[1]MASTER!H189+[1]MASTER!I189+[1]MASTER!J189+[1]MASTER!K189+[1]MASTER!L189+[1]MASTER!M189+[1]MASTER!N189+[1]MASTER!O189</f>
        <v>0</v>
      </c>
      <c r="J161" s="114"/>
      <c r="K161" s="115"/>
      <c r="L161" s="114">
        <f t="shared" si="4"/>
        <v>0</v>
      </c>
      <c r="M161" s="116">
        <f t="shared" si="5"/>
        <v>0</v>
      </c>
      <c r="N161" s="137"/>
      <c r="O161" s="118"/>
      <c r="P161" s="118"/>
      <c r="Q161" s="119"/>
    </row>
    <row r="162" spans="1:17">
      <c r="A162" s="110"/>
      <c r="B162" s="110" t="s">
        <v>544</v>
      </c>
      <c r="C162" s="112" t="s">
        <v>545</v>
      </c>
      <c r="D162" s="112"/>
      <c r="E162" s="112"/>
      <c r="F162" s="136"/>
      <c r="G162" s="137">
        <f>[1]MASTER!D190</f>
        <v>130000</v>
      </c>
      <c r="H162" s="114">
        <f>[1]MASTER!P190</f>
        <v>0</v>
      </c>
      <c r="I162" s="114">
        <f>[1]MASTER!F190+[1]MASTER!E190+[1]MASTER!G190+[1]MASTER!H190+[1]MASTER!I190+[1]MASTER!J190+[1]MASTER!K190+[1]MASTER!L190+[1]MASTER!M190+[1]MASTER!N190+[1]MASTER!O190</f>
        <v>0</v>
      </c>
      <c r="J162" s="114"/>
      <c r="K162" s="115"/>
      <c r="L162" s="114">
        <f t="shared" si="4"/>
        <v>0</v>
      </c>
      <c r="M162" s="116">
        <f t="shared" si="5"/>
        <v>0</v>
      </c>
      <c r="N162" s="137"/>
      <c r="O162" s="118"/>
      <c r="P162" s="118"/>
      <c r="Q162" s="119"/>
    </row>
    <row r="163" spans="1:17">
      <c r="A163" s="110"/>
      <c r="B163" s="110" t="s">
        <v>546</v>
      </c>
      <c r="C163" s="112" t="s">
        <v>547</v>
      </c>
      <c r="D163" s="112"/>
      <c r="E163" s="112"/>
      <c r="F163" s="136"/>
      <c r="G163" s="137">
        <f>[1]MASTER!D191</f>
        <v>300000</v>
      </c>
      <c r="H163" s="114">
        <f>[1]MASTER!P191</f>
        <v>0</v>
      </c>
      <c r="I163" s="114">
        <f>[1]MASTER!F191+[1]MASTER!E191+[1]MASTER!G191+[1]MASTER!H191+[1]MASTER!I191+[1]MASTER!J191+[1]MASTER!K191+[1]MASTER!L191+[1]MASTER!M191+[1]MASTER!N191+[1]MASTER!O191</f>
        <v>0</v>
      </c>
      <c r="J163" s="114"/>
      <c r="K163" s="115"/>
      <c r="L163" s="114">
        <f t="shared" si="4"/>
        <v>0</v>
      </c>
      <c r="M163" s="116">
        <f t="shared" si="5"/>
        <v>0</v>
      </c>
      <c r="N163" s="137"/>
      <c r="O163" s="118"/>
      <c r="P163" s="118"/>
      <c r="Q163" s="119"/>
    </row>
    <row r="164" spans="1:17">
      <c r="A164" s="110"/>
      <c r="B164" s="110" t="s">
        <v>550</v>
      </c>
      <c r="C164" s="112" t="s">
        <v>551</v>
      </c>
      <c r="D164" s="112"/>
      <c r="E164" s="112"/>
      <c r="F164" s="136"/>
      <c r="G164" s="137">
        <f>[1]MASTER!D192</f>
        <v>1575000</v>
      </c>
      <c r="H164" s="114">
        <f>[1]MASTER!P192</f>
        <v>0</v>
      </c>
      <c r="I164" s="114">
        <f>[1]MASTER!F192+[1]MASTER!E192+[1]MASTER!G192+[1]MASTER!H192+[1]MASTER!I192+[1]MASTER!J192+[1]MASTER!K192+[1]MASTER!L192+[1]MASTER!M192+[1]MASTER!N192+[1]MASTER!O192</f>
        <v>0</v>
      </c>
      <c r="J164" s="114"/>
      <c r="K164" s="115"/>
      <c r="L164" s="114">
        <f t="shared" si="4"/>
        <v>0</v>
      </c>
      <c r="M164" s="116">
        <f t="shared" si="5"/>
        <v>0</v>
      </c>
      <c r="N164" s="137"/>
      <c r="O164" s="118"/>
      <c r="P164" s="118"/>
      <c r="Q164" s="119"/>
    </row>
    <row r="165" spans="1:17">
      <c r="A165" s="110"/>
      <c r="B165" s="110" t="s">
        <v>633</v>
      </c>
      <c r="C165" s="112" t="s">
        <v>634</v>
      </c>
      <c r="D165" s="112"/>
      <c r="E165" s="112"/>
      <c r="F165" s="136"/>
      <c r="G165" s="137">
        <f>[1]MASTER!D193</f>
        <v>975000</v>
      </c>
      <c r="H165" s="114">
        <f>[1]MASTER!P193</f>
        <v>0</v>
      </c>
      <c r="I165" s="114">
        <f>[1]MASTER!F193+[1]MASTER!E193+[1]MASTER!G193+[1]MASTER!H193+[1]MASTER!I193+[1]MASTER!J193+[1]MASTER!K193+[1]MASTER!L193+[1]MASTER!M193+[1]MASTER!N193+[1]MASTER!O193</f>
        <v>0</v>
      </c>
      <c r="J165" s="114"/>
      <c r="K165" s="115"/>
      <c r="L165" s="114">
        <f t="shared" si="4"/>
        <v>0</v>
      </c>
      <c r="M165" s="116">
        <f t="shared" si="5"/>
        <v>0</v>
      </c>
      <c r="N165" s="137"/>
      <c r="O165" s="118"/>
      <c r="P165" s="118"/>
      <c r="Q165" s="119"/>
    </row>
    <row r="166" spans="1:17">
      <c r="A166" s="110"/>
      <c r="B166" s="110" t="s">
        <v>552</v>
      </c>
      <c r="C166" s="112" t="s">
        <v>553</v>
      </c>
      <c r="D166" s="112"/>
      <c r="E166" s="112"/>
      <c r="F166" s="136"/>
      <c r="G166" s="137">
        <f>[1]MASTER!D194</f>
        <v>600000</v>
      </c>
      <c r="H166" s="114">
        <f>[1]MASTER!P194</f>
        <v>0</v>
      </c>
      <c r="I166" s="114">
        <f>[1]MASTER!F194+[1]MASTER!E194+[1]MASTER!G194+[1]MASTER!H194+[1]MASTER!I194+[1]MASTER!J194+[1]MASTER!K194+[1]MASTER!L194+[1]MASTER!M194+[1]MASTER!N194+[1]MASTER!O194</f>
        <v>0</v>
      </c>
      <c r="J166" s="114"/>
      <c r="K166" s="115"/>
      <c r="L166" s="114">
        <f t="shared" si="4"/>
        <v>0</v>
      </c>
      <c r="M166" s="116">
        <f t="shared" si="5"/>
        <v>0</v>
      </c>
      <c r="N166" s="137"/>
      <c r="O166" s="118"/>
      <c r="P166" s="118"/>
      <c r="Q166" s="119"/>
    </row>
    <row r="167" spans="1:17" s="132" customFormat="1" ht="25.5" customHeight="1">
      <c r="A167" s="120" t="s">
        <v>653</v>
      </c>
      <c r="B167" s="153"/>
      <c r="C167" s="125" t="s">
        <v>654</v>
      </c>
      <c r="D167" s="126" t="s">
        <v>655</v>
      </c>
      <c r="E167" s="125"/>
      <c r="F167" s="123" t="str">
        <f>F159</f>
        <v>ls</v>
      </c>
      <c r="G167" s="127">
        <f>[1]MASTER!D195</f>
        <v>7625500</v>
      </c>
      <c r="H167" s="127">
        <f>[1]MASTER!P195</f>
        <v>0</v>
      </c>
      <c r="I167" s="127">
        <f>[1]MASTER!F195+[1]MASTER!E195+[1]MASTER!G195+[1]MASTER!H195+[1]MASTER!I195+[1]MASTER!J195+[1]MASTER!K195+[1]MASTER!L195+[1]MASTER!M195+[1]MASTER!N195+[1]MASTER!O195</f>
        <v>4625500</v>
      </c>
      <c r="J167" s="127"/>
      <c r="K167" s="115" t="str">
        <f>F167</f>
        <v>ls</v>
      </c>
      <c r="L167" s="127">
        <f t="shared" si="4"/>
        <v>4625500</v>
      </c>
      <c r="M167" s="128">
        <f t="shared" si="5"/>
        <v>60.658317487377879</v>
      </c>
      <c r="N167" s="155"/>
      <c r="O167" s="135">
        <f>L167</f>
        <v>4625500</v>
      </c>
      <c r="P167" s="130"/>
      <c r="Q167" s="131"/>
    </row>
    <row r="168" spans="1:17">
      <c r="A168" s="110"/>
      <c r="B168" s="110">
        <v>5.2</v>
      </c>
      <c r="C168" s="112" t="s">
        <v>51</v>
      </c>
      <c r="D168" s="112"/>
      <c r="E168" s="112"/>
      <c r="F168" s="136"/>
      <c r="G168" s="137">
        <f>[1]MASTER!D196</f>
        <v>7625500</v>
      </c>
      <c r="H168" s="137">
        <f>[1]MASTER!P196</f>
        <v>0</v>
      </c>
      <c r="I168" s="137">
        <f>[1]MASTER!F196+[1]MASTER!E196+[1]MASTER!G196+[1]MASTER!H196+[1]MASTER!I196+[1]MASTER!J196+[1]MASTER!K196+[1]MASTER!L196+[1]MASTER!M196+[1]MASTER!N196+[1]MASTER!O196</f>
        <v>4625500</v>
      </c>
      <c r="J168" s="137"/>
      <c r="K168" s="163"/>
      <c r="L168" s="137">
        <f t="shared" si="4"/>
        <v>4625500</v>
      </c>
      <c r="M168" s="116"/>
      <c r="N168" s="137"/>
      <c r="O168" s="118"/>
      <c r="P168" s="118"/>
      <c r="Q168" s="119"/>
    </row>
    <row r="169" spans="1:17">
      <c r="A169" s="110"/>
      <c r="B169" s="110" t="s">
        <v>536</v>
      </c>
      <c r="C169" s="112" t="s">
        <v>537</v>
      </c>
      <c r="D169" s="112"/>
      <c r="E169" s="112"/>
      <c r="F169" s="136"/>
      <c r="G169" s="137">
        <f>[1]MASTER!D197</f>
        <v>2150500</v>
      </c>
      <c r="H169" s="137">
        <f>[1]MASTER!P197</f>
        <v>0</v>
      </c>
      <c r="I169" s="137">
        <f>[1]MASTER!F197+[1]MASTER!E197+[1]MASTER!G197+[1]MASTER!H197+[1]MASTER!I197+[1]MASTER!J197+[1]MASTER!K197+[1]MASTER!L197+[1]MASTER!M197+[1]MASTER!N197+[1]MASTER!O197</f>
        <v>2150500</v>
      </c>
      <c r="J169" s="137"/>
      <c r="K169" s="163"/>
      <c r="L169" s="137">
        <f t="shared" si="4"/>
        <v>2150500</v>
      </c>
      <c r="M169" s="116"/>
      <c r="N169" s="137"/>
      <c r="O169" s="118"/>
      <c r="P169" s="118"/>
      <c r="Q169" s="119"/>
    </row>
    <row r="170" spans="1:17">
      <c r="A170" s="110"/>
      <c r="B170" s="110" t="s">
        <v>538</v>
      </c>
      <c r="C170" s="112" t="s">
        <v>539</v>
      </c>
      <c r="D170" s="112"/>
      <c r="E170" s="112"/>
      <c r="F170" s="136"/>
      <c r="G170" s="137">
        <f>[1]MASTER!D198</f>
        <v>750000</v>
      </c>
      <c r="H170" s="137">
        <f>[1]MASTER!P198</f>
        <v>0</v>
      </c>
      <c r="I170" s="137">
        <f>[1]MASTER!F198+[1]MASTER!E198+[1]MASTER!G198+[1]MASTER!H198+[1]MASTER!I198+[1]MASTER!J198+[1]MASTER!K198+[1]MASTER!L198+[1]MASTER!M198+[1]MASTER!N198+[1]MASTER!O198</f>
        <v>750000</v>
      </c>
      <c r="J170" s="137"/>
      <c r="K170" s="163"/>
      <c r="L170" s="137">
        <f t="shared" si="4"/>
        <v>750000</v>
      </c>
      <c r="M170" s="116"/>
      <c r="N170" s="137"/>
      <c r="O170" s="118"/>
      <c r="P170" s="118"/>
      <c r="Q170" s="119"/>
    </row>
    <row r="171" spans="1:17">
      <c r="A171" s="110"/>
      <c r="B171" s="110" t="s">
        <v>544</v>
      </c>
      <c r="C171" s="112" t="s">
        <v>545</v>
      </c>
      <c r="D171" s="112"/>
      <c r="E171" s="112"/>
      <c r="F171" s="136"/>
      <c r="G171" s="137">
        <f>[1]MASTER!D199</f>
        <v>88000</v>
      </c>
      <c r="H171" s="137">
        <f>[1]MASTER!P199</f>
        <v>0</v>
      </c>
      <c r="I171" s="137">
        <f>[1]MASTER!F199+[1]MASTER!E199+[1]MASTER!G199+[1]MASTER!H199+[1]MASTER!I199+[1]MASTER!J199+[1]MASTER!K199+[1]MASTER!L199+[1]MASTER!M199+[1]MASTER!N199+[1]MASTER!O199</f>
        <v>88000</v>
      </c>
      <c r="J171" s="137"/>
      <c r="K171" s="163"/>
      <c r="L171" s="137">
        <f t="shared" si="4"/>
        <v>88000</v>
      </c>
      <c r="M171" s="116"/>
      <c r="N171" s="137"/>
      <c r="O171" s="118"/>
      <c r="P171" s="118"/>
      <c r="Q171" s="119"/>
    </row>
    <row r="172" spans="1:17">
      <c r="A172" s="110"/>
      <c r="B172" s="110" t="s">
        <v>546</v>
      </c>
      <c r="C172" s="112" t="s">
        <v>547</v>
      </c>
      <c r="D172" s="112"/>
      <c r="E172" s="112"/>
      <c r="F172" s="136"/>
      <c r="G172" s="137">
        <f>[1]MASTER!D200</f>
        <v>1312500</v>
      </c>
      <c r="H172" s="137">
        <f>[1]MASTER!P200</f>
        <v>0</v>
      </c>
      <c r="I172" s="137">
        <f>[1]MASTER!F200+[1]MASTER!E200+[1]MASTER!G200+[1]MASTER!H200+[1]MASTER!I200+[1]MASTER!J200+[1]MASTER!K200+[1]MASTER!L200+[1]MASTER!M200+[1]MASTER!N200+[1]MASTER!O200</f>
        <v>1312500</v>
      </c>
      <c r="J172" s="137"/>
      <c r="K172" s="163"/>
      <c r="L172" s="137">
        <f t="shared" si="4"/>
        <v>1312500</v>
      </c>
      <c r="M172" s="116"/>
      <c r="N172" s="137"/>
      <c r="O172" s="118"/>
      <c r="P172" s="118"/>
      <c r="Q172" s="119"/>
    </row>
    <row r="173" spans="1:17">
      <c r="A173" s="110"/>
      <c r="B173" s="110" t="s">
        <v>550</v>
      </c>
      <c r="C173" s="112" t="s">
        <v>551</v>
      </c>
      <c r="D173" s="112"/>
      <c r="E173" s="112"/>
      <c r="F173" s="136"/>
      <c r="G173" s="137">
        <f>[1]MASTER!D201</f>
        <v>5475000</v>
      </c>
      <c r="H173" s="137">
        <f>[1]MASTER!P201</f>
        <v>0</v>
      </c>
      <c r="I173" s="137">
        <f>[1]MASTER!F201+[1]MASTER!E201+[1]MASTER!G201+[1]MASTER!H201+[1]MASTER!I201+[1]MASTER!J201+[1]MASTER!K201+[1]MASTER!L201+[1]MASTER!M201+[1]MASTER!N201+[1]MASTER!O201</f>
        <v>2475000</v>
      </c>
      <c r="J173" s="137"/>
      <c r="K173" s="163"/>
      <c r="L173" s="137">
        <f t="shared" si="4"/>
        <v>2475000</v>
      </c>
      <c r="M173" s="116"/>
      <c r="N173" s="137"/>
      <c r="O173" s="118"/>
      <c r="P173" s="118"/>
      <c r="Q173" s="119"/>
    </row>
    <row r="174" spans="1:17">
      <c r="A174" s="110"/>
      <c r="B174" s="110" t="s">
        <v>633</v>
      </c>
      <c r="C174" s="112" t="s">
        <v>634</v>
      </c>
      <c r="D174" s="112"/>
      <c r="E174" s="112"/>
      <c r="F174" s="136"/>
      <c r="G174" s="137">
        <f>[1]MASTER!D202</f>
        <v>2475000</v>
      </c>
      <c r="H174" s="137">
        <f>[1]MASTER!P202</f>
        <v>0</v>
      </c>
      <c r="I174" s="137">
        <f>[1]MASTER!F202+[1]MASTER!E202+[1]MASTER!G202+[1]MASTER!H202+[1]MASTER!I202+[1]MASTER!J202+[1]MASTER!K202+[1]MASTER!L202+[1]MASTER!M202+[1]MASTER!N202+[1]MASTER!O202</f>
        <v>2475000</v>
      </c>
      <c r="J174" s="137"/>
      <c r="K174" s="163"/>
      <c r="L174" s="137">
        <f t="shared" si="4"/>
        <v>2475000</v>
      </c>
      <c r="M174" s="116"/>
      <c r="N174" s="137"/>
      <c r="O174" s="118"/>
      <c r="P174" s="118"/>
      <c r="Q174" s="119"/>
    </row>
    <row r="175" spans="1:17">
      <c r="A175" s="110"/>
      <c r="B175" s="110" t="s">
        <v>552</v>
      </c>
      <c r="C175" s="112" t="s">
        <v>553</v>
      </c>
      <c r="D175" s="112"/>
      <c r="E175" s="112"/>
      <c r="F175" s="136"/>
      <c r="G175" s="137">
        <f>[1]MASTER!D203</f>
        <v>3000000</v>
      </c>
      <c r="H175" s="137">
        <f>[1]MASTER!P203</f>
        <v>0</v>
      </c>
      <c r="I175" s="137">
        <f>[1]MASTER!F203+[1]MASTER!E203+[1]MASTER!G203+[1]MASTER!H203+[1]MASTER!I203+[1]MASTER!J203+[1]MASTER!K203+[1]MASTER!L203+[1]MASTER!M203+[1]MASTER!N203+[1]MASTER!O203</f>
        <v>0</v>
      </c>
      <c r="J175" s="137"/>
      <c r="K175" s="163"/>
      <c r="L175" s="137">
        <f t="shared" si="4"/>
        <v>0</v>
      </c>
      <c r="M175" s="116">
        <f t="shared" si="5"/>
        <v>0</v>
      </c>
      <c r="N175" s="137"/>
      <c r="O175" s="118"/>
      <c r="P175" s="118"/>
      <c r="Q175" s="119"/>
    </row>
    <row r="176" spans="1:17" ht="27" customHeight="1">
      <c r="A176" s="342" t="s">
        <v>656</v>
      </c>
      <c r="B176" s="343"/>
      <c r="C176" s="125" t="s">
        <v>657</v>
      </c>
      <c r="D176" s="126" t="s">
        <v>658</v>
      </c>
      <c r="E176" s="125"/>
      <c r="F176" s="123" t="str">
        <f>F167</f>
        <v>ls</v>
      </c>
      <c r="G176" s="127">
        <f>[1]MASTER!D204</f>
        <v>7332500</v>
      </c>
      <c r="H176" s="114">
        <f>[1]MASTER!P204</f>
        <v>0</v>
      </c>
      <c r="I176" s="114">
        <f>[1]MASTER!F204+[1]MASTER!E204+[1]MASTER!G204+[1]MASTER!H204+[1]MASTER!I204+[1]MASTER!J204+[1]MASTER!K204+[1]MASTER!L204+[1]MASTER!M204+[1]MASTER!N204+[1]MASTER!O204</f>
        <v>7332500</v>
      </c>
      <c r="J176" s="114"/>
      <c r="K176" s="115" t="str">
        <f>K167</f>
        <v>ls</v>
      </c>
      <c r="L176" s="127">
        <f t="shared" si="4"/>
        <v>7332500</v>
      </c>
      <c r="M176" s="128">
        <f t="shared" si="5"/>
        <v>100</v>
      </c>
      <c r="N176" s="155"/>
      <c r="O176" s="135">
        <f>L176</f>
        <v>7332500</v>
      </c>
      <c r="P176" s="118"/>
      <c r="Q176" s="119"/>
    </row>
    <row r="177" spans="1:17">
      <c r="A177" s="110"/>
      <c r="B177" s="110">
        <v>5.2</v>
      </c>
      <c r="C177" s="112" t="s">
        <v>51</v>
      </c>
      <c r="D177" s="112"/>
      <c r="E177" s="112"/>
      <c r="F177" s="136"/>
      <c r="G177" s="137">
        <f>[1]MASTER!D205</f>
        <v>7332500</v>
      </c>
      <c r="H177" s="114">
        <f>[1]MASTER!P205</f>
        <v>0</v>
      </c>
      <c r="I177" s="114">
        <f>[1]MASTER!F205+[1]MASTER!E205+[1]MASTER!G205+[1]MASTER!H205+[1]MASTER!I205+[1]MASTER!J205+[1]MASTER!K205+[1]MASTER!L205+[1]MASTER!M205+[1]MASTER!N205+[1]MASTER!O205</f>
        <v>7332500</v>
      </c>
      <c r="J177" s="114"/>
      <c r="K177" s="115"/>
      <c r="L177" s="137">
        <f t="shared" si="4"/>
        <v>7332500</v>
      </c>
      <c r="M177" s="116"/>
      <c r="N177" s="137"/>
      <c r="O177" s="118"/>
      <c r="P177" s="118"/>
      <c r="Q177" s="119"/>
    </row>
    <row r="178" spans="1:17">
      <c r="A178" s="110"/>
      <c r="B178" s="110" t="s">
        <v>536</v>
      </c>
      <c r="C178" s="112" t="s">
        <v>537</v>
      </c>
      <c r="D178" s="112"/>
      <c r="E178" s="112"/>
      <c r="F178" s="136"/>
      <c r="G178" s="137">
        <f>[1]MASTER!D206</f>
        <v>4167500</v>
      </c>
      <c r="H178" s="114">
        <f>[1]MASTER!P206</f>
        <v>0</v>
      </c>
      <c r="I178" s="114">
        <f>[1]MASTER!F206+[1]MASTER!E206+[1]MASTER!G206+[1]MASTER!H206+[1]MASTER!I206+[1]MASTER!J206+[1]MASTER!K206+[1]MASTER!L206+[1]MASTER!M206+[1]MASTER!N206+[1]MASTER!O206</f>
        <v>4167500</v>
      </c>
      <c r="J178" s="114"/>
      <c r="K178" s="115"/>
      <c r="L178" s="137">
        <f t="shared" si="4"/>
        <v>4167500</v>
      </c>
      <c r="M178" s="116"/>
      <c r="N178" s="137"/>
      <c r="O178" s="118"/>
      <c r="P178" s="118"/>
      <c r="Q178" s="119"/>
    </row>
    <row r="179" spans="1:17">
      <c r="A179" s="110"/>
      <c r="B179" s="110" t="s">
        <v>546</v>
      </c>
      <c r="C179" s="112" t="s">
        <v>547</v>
      </c>
      <c r="D179" s="112"/>
      <c r="E179" s="112"/>
      <c r="F179" s="136"/>
      <c r="G179" s="137">
        <f>[1]MASTER!D207</f>
        <v>3567500</v>
      </c>
      <c r="H179" s="114">
        <f>[1]MASTER!P207</f>
        <v>0</v>
      </c>
      <c r="I179" s="114">
        <f>[1]MASTER!F207+[1]MASTER!E207+[1]MASTER!G207+[1]MASTER!H207+[1]MASTER!I207+[1]MASTER!J207+[1]MASTER!K207+[1]MASTER!L207+[1]MASTER!M207+[1]MASTER!N207+[1]MASTER!O207</f>
        <v>3567500</v>
      </c>
      <c r="J179" s="114"/>
      <c r="K179" s="115"/>
      <c r="L179" s="137">
        <f t="shared" si="4"/>
        <v>3567500</v>
      </c>
      <c r="M179" s="116"/>
      <c r="N179" s="137"/>
      <c r="O179" s="118"/>
      <c r="P179" s="118"/>
      <c r="Q179" s="119"/>
    </row>
    <row r="180" spans="1:17">
      <c r="A180" s="110"/>
      <c r="B180" s="110" t="s">
        <v>659</v>
      </c>
      <c r="C180" s="112" t="s">
        <v>660</v>
      </c>
      <c r="D180" s="112"/>
      <c r="E180" s="112"/>
      <c r="F180" s="136"/>
      <c r="G180" s="137">
        <f>[1]MASTER!D208</f>
        <v>600000</v>
      </c>
      <c r="H180" s="114">
        <f>[1]MASTER!P208</f>
        <v>0</v>
      </c>
      <c r="I180" s="114">
        <f>[1]MASTER!F208+[1]MASTER!E208+[1]MASTER!G208+[1]MASTER!H208+[1]MASTER!I208+[1]MASTER!J208+[1]MASTER!K208+[1]MASTER!L208+[1]MASTER!M208+[1]MASTER!N208+[1]MASTER!O208</f>
        <v>600000</v>
      </c>
      <c r="J180" s="114"/>
      <c r="K180" s="115"/>
      <c r="L180" s="137">
        <f t="shared" si="4"/>
        <v>600000</v>
      </c>
      <c r="M180" s="116"/>
      <c r="N180" s="137"/>
      <c r="O180" s="118"/>
      <c r="P180" s="118"/>
      <c r="Q180" s="119"/>
    </row>
    <row r="181" spans="1:17">
      <c r="A181" s="110"/>
      <c r="B181" s="110" t="s">
        <v>550</v>
      </c>
      <c r="C181" s="112" t="s">
        <v>551</v>
      </c>
      <c r="D181" s="112"/>
      <c r="E181" s="112"/>
      <c r="F181" s="136"/>
      <c r="G181" s="137">
        <f>[1]MASTER!D209</f>
        <v>3165000</v>
      </c>
      <c r="H181" s="114">
        <f>[1]MASTER!P209</f>
        <v>0</v>
      </c>
      <c r="I181" s="114">
        <f>[1]MASTER!F209+[1]MASTER!E209+[1]MASTER!G209+[1]MASTER!H209+[1]MASTER!I209+[1]MASTER!J209+[1]MASTER!K209+[1]MASTER!L209+[1]MASTER!M209+[1]MASTER!N209+[1]MASTER!O209</f>
        <v>3165000</v>
      </c>
      <c r="J181" s="114"/>
      <c r="K181" s="115"/>
      <c r="L181" s="137">
        <f t="shared" si="4"/>
        <v>3165000</v>
      </c>
      <c r="M181" s="116"/>
      <c r="N181" s="137"/>
      <c r="O181" s="118"/>
      <c r="P181" s="118"/>
      <c r="Q181" s="119"/>
    </row>
    <row r="182" spans="1:17">
      <c r="A182" s="110"/>
      <c r="B182" s="110" t="s">
        <v>633</v>
      </c>
      <c r="C182" s="112" t="s">
        <v>634</v>
      </c>
      <c r="D182" s="112"/>
      <c r="E182" s="112"/>
      <c r="F182" s="136"/>
      <c r="G182" s="137">
        <f>[1]MASTER!D210</f>
        <v>825000</v>
      </c>
      <c r="H182" s="114">
        <f>[1]MASTER!P210</f>
        <v>0</v>
      </c>
      <c r="I182" s="114">
        <f>[1]MASTER!F210+[1]MASTER!E210+[1]MASTER!G210+[1]MASTER!H210+[1]MASTER!I210+[1]MASTER!J210+[1]MASTER!K210+[1]MASTER!L210+[1]MASTER!M210+[1]MASTER!N210+[1]MASTER!O210</f>
        <v>825000</v>
      </c>
      <c r="J182" s="114"/>
      <c r="K182" s="115"/>
      <c r="L182" s="137">
        <f t="shared" si="4"/>
        <v>825000</v>
      </c>
      <c r="M182" s="116"/>
      <c r="N182" s="137"/>
      <c r="O182" s="118"/>
      <c r="P182" s="118"/>
      <c r="Q182" s="119"/>
    </row>
    <row r="183" spans="1:17">
      <c r="A183" s="110"/>
      <c r="B183" s="110" t="s">
        <v>642</v>
      </c>
      <c r="C183" s="112" t="s">
        <v>643</v>
      </c>
      <c r="D183" s="112"/>
      <c r="E183" s="112"/>
      <c r="F183" s="136"/>
      <c r="G183" s="137">
        <f>[1]MASTER!D211</f>
        <v>400000</v>
      </c>
      <c r="H183" s="114">
        <f>[1]MASTER!P211</f>
        <v>0</v>
      </c>
      <c r="I183" s="114">
        <f>[1]MASTER!F211+[1]MASTER!E211+[1]MASTER!G211+[1]MASTER!H211+[1]MASTER!I211+[1]MASTER!J211+[1]MASTER!K211+[1]MASTER!L211+[1]MASTER!M211+[1]MASTER!N211+[1]MASTER!O211</f>
        <v>400000</v>
      </c>
      <c r="J183" s="114"/>
      <c r="K183" s="115"/>
      <c r="L183" s="137">
        <f t="shared" si="4"/>
        <v>400000</v>
      </c>
      <c r="M183" s="116"/>
      <c r="N183" s="137"/>
      <c r="O183" s="118"/>
      <c r="P183" s="118"/>
      <c r="Q183" s="119"/>
    </row>
    <row r="184" spans="1:17">
      <c r="A184" s="110"/>
      <c r="B184" s="110" t="s">
        <v>552</v>
      </c>
      <c r="C184" s="112" t="s">
        <v>553</v>
      </c>
      <c r="D184" s="112"/>
      <c r="E184" s="112"/>
      <c r="F184" s="136"/>
      <c r="G184" s="137">
        <f>[1]MASTER!D212</f>
        <v>1940000</v>
      </c>
      <c r="H184" s="114">
        <f>[1]MASTER!P212</f>
        <v>0</v>
      </c>
      <c r="I184" s="114">
        <f>[1]MASTER!F212+[1]MASTER!E212+[1]MASTER!G212+[1]MASTER!H212+[1]MASTER!I212+[1]MASTER!J212+[1]MASTER!K212+[1]MASTER!L212+[1]MASTER!M212+[1]MASTER!N212+[1]MASTER!O212</f>
        <v>1940000</v>
      </c>
      <c r="J184" s="114"/>
      <c r="K184" s="115"/>
      <c r="L184" s="137">
        <f t="shared" si="4"/>
        <v>1940000</v>
      </c>
      <c r="M184" s="116"/>
      <c r="N184" s="137"/>
      <c r="O184" s="118"/>
      <c r="P184" s="118"/>
      <c r="Q184" s="119"/>
    </row>
    <row r="185" spans="1:17">
      <c r="A185" s="120" t="s">
        <v>661</v>
      </c>
      <c r="B185" s="153"/>
      <c r="C185" s="154" t="s">
        <v>662</v>
      </c>
      <c r="D185" s="164" t="s">
        <v>663</v>
      </c>
      <c r="E185" s="154"/>
      <c r="F185" s="113" t="str">
        <f>F176</f>
        <v>ls</v>
      </c>
      <c r="G185" s="127">
        <f>[1]MASTER!D213</f>
        <v>8855000</v>
      </c>
      <c r="H185" s="114">
        <f>[1]MASTER!P213</f>
        <v>6980000</v>
      </c>
      <c r="I185" s="114">
        <f>[1]MASTER!F213+[1]MASTER!E213+[1]MASTER!G213+[1]MASTER!H213+[1]MASTER!I213+[1]MASTER!J213+[1]MASTER!K213+[1]MASTER!L213+[1]MASTER!M213+[1]MASTER!N213+[1]MASTER!O213</f>
        <v>1875000</v>
      </c>
      <c r="J185" s="114"/>
      <c r="K185" s="115" t="str">
        <f>F185</f>
        <v>ls</v>
      </c>
      <c r="L185" s="127">
        <f t="shared" si="4"/>
        <v>8855000</v>
      </c>
      <c r="M185" s="116">
        <f t="shared" si="5"/>
        <v>100</v>
      </c>
      <c r="N185" s="155"/>
      <c r="O185" s="135">
        <f>L185</f>
        <v>8855000</v>
      </c>
      <c r="P185" s="118"/>
      <c r="Q185" s="119"/>
    </row>
    <row r="186" spans="1:17">
      <c r="A186" s="110"/>
      <c r="B186" s="110">
        <v>5.2</v>
      </c>
      <c r="C186" s="112" t="s">
        <v>51</v>
      </c>
      <c r="D186" s="112"/>
      <c r="E186" s="112"/>
      <c r="F186" s="136"/>
      <c r="G186" s="137">
        <f>[1]MASTER!D214</f>
        <v>8855000</v>
      </c>
      <c r="H186" s="114">
        <f>[1]MASTER!P214</f>
        <v>6980000</v>
      </c>
      <c r="I186" s="114">
        <f>[1]MASTER!F214+[1]MASTER!E214+[1]MASTER!G214+[1]MASTER!H214+[1]MASTER!I214+[1]MASTER!J214+[1]MASTER!K214+[1]MASTER!L214+[1]MASTER!M214+[1]MASTER!N214+[1]MASTER!O214</f>
        <v>1875000</v>
      </c>
      <c r="J186" s="114"/>
      <c r="K186" s="115"/>
      <c r="L186" s="137">
        <f t="shared" si="4"/>
        <v>8855000</v>
      </c>
      <c r="M186" s="116"/>
      <c r="N186" s="137"/>
      <c r="O186" s="118"/>
      <c r="P186" s="118"/>
      <c r="Q186" s="119"/>
    </row>
    <row r="187" spans="1:17">
      <c r="A187" s="110"/>
      <c r="B187" s="110" t="s">
        <v>536</v>
      </c>
      <c r="C187" s="112" t="s">
        <v>537</v>
      </c>
      <c r="D187" s="112"/>
      <c r="E187" s="112"/>
      <c r="F187" s="136"/>
      <c r="G187" s="137">
        <f>[1]MASTER!D215</f>
        <v>1255000</v>
      </c>
      <c r="H187" s="114">
        <f>[1]MASTER!P215</f>
        <v>1255000</v>
      </c>
      <c r="I187" s="114">
        <f>[1]MASTER!F215+[1]MASTER!E215+[1]MASTER!G215+[1]MASTER!H215+[1]MASTER!I215+[1]MASTER!J215+[1]MASTER!K215+[1]MASTER!L215+[1]MASTER!M215+[1]MASTER!N215+[1]MASTER!O215</f>
        <v>0</v>
      </c>
      <c r="J187" s="114"/>
      <c r="K187" s="115"/>
      <c r="L187" s="137">
        <f t="shared" si="4"/>
        <v>1255000</v>
      </c>
      <c r="M187" s="116"/>
      <c r="N187" s="137"/>
      <c r="O187" s="118"/>
      <c r="P187" s="118"/>
      <c r="Q187" s="119"/>
    </row>
    <row r="188" spans="1:17">
      <c r="A188" s="110"/>
      <c r="B188" s="110" t="s">
        <v>538</v>
      </c>
      <c r="C188" s="112" t="s">
        <v>539</v>
      </c>
      <c r="D188" s="112"/>
      <c r="E188" s="112"/>
      <c r="F188" s="136"/>
      <c r="G188" s="137">
        <f>[1]MASTER!D216</f>
        <v>100000</v>
      </c>
      <c r="H188" s="114">
        <f>[1]MASTER!P216</f>
        <v>100000</v>
      </c>
      <c r="I188" s="114">
        <f>[1]MASTER!F216+[1]MASTER!E216+[1]MASTER!G216+[1]MASTER!H216+[1]MASTER!I216+[1]MASTER!J216+[1]MASTER!K216+[1]MASTER!L216+[1]MASTER!M216+[1]MASTER!N216+[1]MASTER!O216</f>
        <v>0</v>
      </c>
      <c r="J188" s="114"/>
      <c r="K188" s="115"/>
      <c r="L188" s="137">
        <f t="shared" si="4"/>
        <v>100000</v>
      </c>
      <c r="M188" s="116"/>
      <c r="N188" s="137"/>
      <c r="O188" s="118"/>
      <c r="P188" s="118"/>
      <c r="Q188" s="119"/>
    </row>
    <row r="189" spans="1:17">
      <c r="A189" s="110"/>
      <c r="B189" s="110" t="s">
        <v>544</v>
      </c>
      <c r="C189" s="112" t="s">
        <v>545</v>
      </c>
      <c r="D189" s="112"/>
      <c r="E189" s="112"/>
      <c r="F189" s="136"/>
      <c r="G189" s="137">
        <f>[1]MASTER!D217</f>
        <v>60000</v>
      </c>
      <c r="H189" s="114">
        <f>[1]MASTER!P217</f>
        <v>60000</v>
      </c>
      <c r="I189" s="114">
        <f>[1]MASTER!F217+[1]MASTER!E217+[1]MASTER!G217+[1]MASTER!H217+[1]MASTER!I217+[1]MASTER!J217+[1]MASTER!K217+[1]MASTER!L217+[1]MASTER!M217+[1]MASTER!N217+[1]MASTER!O217</f>
        <v>0</v>
      </c>
      <c r="J189" s="114"/>
      <c r="K189" s="115"/>
      <c r="L189" s="137">
        <f t="shared" si="4"/>
        <v>60000</v>
      </c>
      <c r="M189" s="116"/>
      <c r="N189" s="137"/>
      <c r="O189" s="118"/>
      <c r="P189" s="118"/>
      <c r="Q189" s="119"/>
    </row>
    <row r="190" spans="1:17">
      <c r="A190" s="110"/>
      <c r="B190" s="110" t="s">
        <v>546</v>
      </c>
      <c r="C190" s="112" t="s">
        <v>547</v>
      </c>
      <c r="D190" s="112"/>
      <c r="E190" s="112"/>
      <c r="F190" s="136"/>
      <c r="G190" s="137">
        <f>[1]MASTER!D218</f>
        <v>1095000</v>
      </c>
      <c r="H190" s="114">
        <f>[1]MASTER!P218</f>
        <v>1095000</v>
      </c>
      <c r="I190" s="114">
        <f>[1]MASTER!F218+[1]MASTER!E218+[1]MASTER!G218+[1]MASTER!H218+[1]MASTER!I218+[1]MASTER!J218+[1]MASTER!K218+[1]MASTER!L218+[1]MASTER!M218+[1]MASTER!N218+[1]MASTER!O218</f>
        <v>0</v>
      </c>
      <c r="J190" s="114"/>
      <c r="K190" s="115"/>
      <c r="L190" s="137">
        <f t="shared" si="4"/>
        <v>1095000</v>
      </c>
      <c r="M190" s="116"/>
      <c r="N190" s="137"/>
      <c r="O190" s="118"/>
      <c r="P190" s="118"/>
      <c r="Q190" s="119"/>
    </row>
    <row r="191" spans="1:17">
      <c r="A191" s="110"/>
      <c r="B191" s="110" t="s">
        <v>550</v>
      </c>
      <c r="C191" s="112" t="s">
        <v>551</v>
      </c>
      <c r="D191" s="112"/>
      <c r="E191" s="112"/>
      <c r="F191" s="136"/>
      <c r="G191" s="137">
        <f>[1]MASTER!D219</f>
        <v>7600000</v>
      </c>
      <c r="H191" s="114">
        <f>[1]MASTER!P219</f>
        <v>5725000</v>
      </c>
      <c r="I191" s="114">
        <f>[1]MASTER!F219+[1]MASTER!E219+[1]MASTER!G219+[1]MASTER!H219+[1]MASTER!I219+[1]MASTER!J219+[1]MASTER!K219+[1]MASTER!L219+[1]MASTER!M219+[1]MASTER!N219+[1]MASTER!O219</f>
        <v>1875000</v>
      </c>
      <c r="J191" s="114"/>
      <c r="K191" s="115"/>
      <c r="L191" s="137">
        <f t="shared" ref="L191:L244" si="6">H191+I191</f>
        <v>7600000</v>
      </c>
      <c r="M191" s="116"/>
      <c r="N191" s="137"/>
      <c r="O191" s="118"/>
      <c r="P191" s="118"/>
      <c r="Q191" s="119"/>
    </row>
    <row r="192" spans="1:17" ht="25.5">
      <c r="A192" s="110"/>
      <c r="B192" s="110" t="s">
        <v>664</v>
      </c>
      <c r="C192" s="122" t="s">
        <v>665</v>
      </c>
      <c r="D192" s="122"/>
      <c r="E192" s="122"/>
      <c r="F192" s="165"/>
      <c r="G192" s="137">
        <f>[1]MASTER!D220</f>
        <v>5000000</v>
      </c>
      <c r="H192" s="114">
        <f>[1]MASTER!P220</f>
        <v>3125000</v>
      </c>
      <c r="I192" s="114">
        <f>[1]MASTER!F220+[1]MASTER!E220+[1]MASTER!G220+[1]MASTER!H220+[1]MASTER!I220+[1]MASTER!J220+[1]MASTER!K220+[1]MASTER!L220+[1]MASTER!M220+[1]MASTER!N220+[1]MASTER!O220</f>
        <v>1875000</v>
      </c>
      <c r="J192" s="114"/>
      <c r="K192" s="115"/>
      <c r="L192" s="137">
        <f t="shared" si="6"/>
        <v>5000000</v>
      </c>
      <c r="M192" s="116"/>
      <c r="N192" s="137"/>
      <c r="O192" s="118"/>
      <c r="P192" s="118"/>
      <c r="Q192" s="119"/>
    </row>
    <row r="193" spans="1:19">
      <c r="A193" s="110"/>
      <c r="B193" s="110" t="s">
        <v>586</v>
      </c>
      <c r="C193" s="112" t="s">
        <v>587</v>
      </c>
      <c r="D193" s="112"/>
      <c r="E193" s="112"/>
      <c r="F193" s="136"/>
      <c r="G193" s="137">
        <f>[1]MASTER!D221</f>
        <v>2600000</v>
      </c>
      <c r="H193" s="114">
        <f>[1]MASTER!P221</f>
        <v>2600000</v>
      </c>
      <c r="I193" s="114">
        <f>[1]MASTER!F221+[1]MASTER!E221+[1]MASTER!G221+[1]MASTER!H221+[1]MASTER!I221+[1]MASTER!J221+[1]MASTER!K221+[1]MASTER!L221+[1]MASTER!M221+[1]MASTER!N221+[1]MASTER!O221</f>
        <v>0</v>
      </c>
      <c r="J193" s="114"/>
      <c r="K193" s="115"/>
      <c r="L193" s="137">
        <f t="shared" si="6"/>
        <v>2600000</v>
      </c>
      <c r="M193" s="116"/>
      <c r="N193" s="137"/>
      <c r="O193" s="118"/>
      <c r="P193" s="118"/>
      <c r="Q193" s="119"/>
    </row>
    <row r="194" spans="1:19" s="132" customFormat="1" ht="27.75" customHeight="1">
      <c r="A194" s="342" t="s">
        <v>666</v>
      </c>
      <c r="B194" s="343"/>
      <c r="C194" s="125" t="s">
        <v>667</v>
      </c>
      <c r="D194" s="126" t="s">
        <v>668</v>
      </c>
      <c r="E194" s="125"/>
      <c r="F194" s="123" t="s">
        <v>535</v>
      </c>
      <c r="G194" s="127">
        <f>[1]MASTER!D222</f>
        <v>89600300</v>
      </c>
      <c r="H194" s="127">
        <f>[1]MASTER!P222</f>
        <v>75222800</v>
      </c>
      <c r="I194" s="127">
        <f>[1]MASTER!F222+[1]MASTER!E222+[1]MASTER!G222+[1]MASTER!H222+[1]MASTER!I222+[1]MASTER!J222+[1]MASTER!K222+[1]MASTER!L222+[1]MASTER!M222+[1]MASTER!N222+[1]MASTER!O222</f>
        <v>10907500</v>
      </c>
      <c r="J194" s="127"/>
      <c r="K194" s="115" t="s">
        <v>535</v>
      </c>
      <c r="L194" s="127">
        <f t="shared" si="6"/>
        <v>86130300</v>
      </c>
      <c r="M194" s="128">
        <f t="shared" si="5"/>
        <v>96.127245109670383</v>
      </c>
      <c r="N194" s="155"/>
      <c r="O194" s="135">
        <v>39467500</v>
      </c>
      <c r="P194" s="135">
        <v>46662800</v>
      </c>
      <c r="Q194" s="131"/>
      <c r="S194" s="166">
        <f>O194+P194</f>
        <v>86130300</v>
      </c>
    </row>
    <row r="195" spans="1:19">
      <c r="A195" s="110"/>
      <c r="B195" s="110">
        <v>5.2</v>
      </c>
      <c r="C195" s="112" t="s">
        <v>51</v>
      </c>
      <c r="D195" s="112"/>
      <c r="E195" s="112"/>
      <c r="F195" s="136"/>
      <c r="G195" s="137">
        <f>[1]MASTER!D223</f>
        <v>89600300</v>
      </c>
      <c r="H195" s="114">
        <f>[1]MASTER!P223</f>
        <v>75222800</v>
      </c>
      <c r="I195" s="114">
        <f>[1]MASTER!F223+[1]MASTER!E223+[1]MASTER!G223+[1]MASTER!H223+[1]MASTER!I223+[1]MASTER!J223+[1]MASTER!K223+[1]MASTER!L223+[1]MASTER!M223+[1]MASTER!N223+[1]MASTER!O223</f>
        <v>10907500</v>
      </c>
      <c r="J195" s="114"/>
      <c r="K195" s="115"/>
      <c r="L195" s="137">
        <f t="shared" si="6"/>
        <v>86130300</v>
      </c>
      <c r="M195" s="116">
        <f t="shared" si="5"/>
        <v>96.127245109670383</v>
      </c>
      <c r="N195" s="137"/>
      <c r="O195" s="118"/>
      <c r="P195" s="118"/>
      <c r="Q195" s="119"/>
    </row>
    <row r="196" spans="1:19">
      <c r="A196" s="110"/>
      <c r="B196" s="110" t="s">
        <v>536</v>
      </c>
      <c r="C196" s="112" t="s">
        <v>537</v>
      </c>
      <c r="D196" s="112"/>
      <c r="E196" s="112"/>
      <c r="F196" s="136"/>
      <c r="G196" s="137">
        <f>[1]MASTER!D224</f>
        <v>45025300</v>
      </c>
      <c r="H196" s="114">
        <f>[1]MASTER!P224</f>
        <v>38502800</v>
      </c>
      <c r="I196" s="114">
        <f>[1]MASTER!F224+[1]MASTER!E224+[1]MASTER!G224+[1]MASTER!H224+[1]MASTER!I224+[1]MASTER!J224+[1]MASTER!K224+[1]MASTER!L224+[1]MASTER!M224+[1]MASTER!N224+[1]MASTER!O224</f>
        <v>4927500</v>
      </c>
      <c r="J196" s="114"/>
      <c r="K196" s="115"/>
      <c r="L196" s="137">
        <f t="shared" si="6"/>
        <v>43430300</v>
      </c>
      <c r="M196" s="116"/>
      <c r="N196" s="137"/>
      <c r="O196" s="118"/>
      <c r="P196" s="118"/>
      <c r="Q196" s="119"/>
    </row>
    <row r="197" spans="1:19">
      <c r="A197" s="110"/>
      <c r="B197" s="110" t="s">
        <v>538</v>
      </c>
      <c r="C197" s="112" t="s">
        <v>539</v>
      </c>
      <c r="D197" s="112"/>
      <c r="E197" s="112"/>
      <c r="F197" s="136"/>
      <c r="G197" s="137">
        <f>[1]MASTER!D225</f>
        <v>2667800</v>
      </c>
      <c r="H197" s="114">
        <f>[1]MASTER!P225</f>
        <v>2517800</v>
      </c>
      <c r="I197" s="114">
        <f>[1]MASTER!F225+[1]MASTER!E225+[1]MASTER!G225+[1]MASTER!H225+[1]MASTER!I225+[1]MASTER!J225+[1]MASTER!K225+[1]MASTER!L225+[1]MASTER!M225+[1]MASTER!N225+[1]MASTER!O225</f>
        <v>150000</v>
      </c>
      <c r="J197" s="114"/>
      <c r="K197" s="115"/>
      <c r="L197" s="137">
        <f t="shared" si="6"/>
        <v>2667800</v>
      </c>
      <c r="M197" s="116"/>
      <c r="N197" s="137"/>
      <c r="O197" s="118"/>
      <c r="P197" s="118"/>
      <c r="Q197" s="119"/>
    </row>
    <row r="198" spans="1:19">
      <c r="A198" s="110"/>
      <c r="B198" s="110" t="s">
        <v>544</v>
      </c>
      <c r="C198" s="112" t="s">
        <v>545</v>
      </c>
      <c r="D198" s="112"/>
      <c r="E198" s="112"/>
      <c r="F198" s="136"/>
      <c r="G198" s="137">
        <f>[1]MASTER!D226</f>
        <v>4750000</v>
      </c>
      <c r="H198" s="114">
        <f>[1]MASTER!P226</f>
        <v>4550000</v>
      </c>
      <c r="I198" s="114">
        <f>[1]MASTER!F226+[1]MASTER!E226+[1]MASTER!G226+[1]MASTER!H226+[1]MASTER!I226+[1]MASTER!J226+[1]MASTER!K226+[1]MASTER!L226+[1]MASTER!M226+[1]MASTER!N226+[1]MASTER!O226</f>
        <v>200000</v>
      </c>
      <c r="J198" s="114"/>
      <c r="K198" s="115"/>
      <c r="L198" s="137">
        <f t="shared" si="6"/>
        <v>4750000</v>
      </c>
      <c r="M198" s="116"/>
      <c r="N198" s="137"/>
      <c r="O198" s="118"/>
      <c r="P198" s="118"/>
      <c r="Q198" s="119"/>
    </row>
    <row r="199" spans="1:19">
      <c r="A199" s="110"/>
      <c r="B199" s="110" t="s">
        <v>546</v>
      </c>
      <c r="C199" s="112" t="s">
        <v>547</v>
      </c>
      <c r="D199" s="112"/>
      <c r="E199" s="112"/>
      <c r="F199" s="136"/>
      <c r="G199" s="137">
        <f>[1]MASTER!D227</f>
        <v>37607500</v>
      </c>
      <c r="H199" s="114">
        <f>[1]MASTER!P227</f>
        <v>31435000</v>
      </c>
      <c r="I199" s="114">
        <f>[1]MASTER!F227+[1]MASTER!E227+[1]MASTER!G227+[1]MASTER!H227+[1]MASTER!I227+[1]MASTER!J227+[1]MASTER!K227+[1]MASTER!L227+[1]MASTER!M227+[1]MASTER!N227+[1]MASTER!O227</f>
        <v>4577500</v>
      </c>
      <c r="J199" s="114"/>
      <c r="K199" s="115"/>
      <c r="L199" s="137">
        <f t="shared" si="6"/>
        <v>36012500</v>
      </c>
      <c r="M199" s="116"/>
      <c r="N199" s="137"/>
      <c r="O199" s="118"/>
      <c r="P199" s="118"/>
      <c r="Q199" s="119"/>
    </row>
    <row r="200" spans="1:19">
      <c r="A200" s="110"/>
      <c r="B200" s="110" t="s">
        <v>550</v>
      </c>
      <c r="C200" s="112" t="s">
        <v>551</v>
      </c>
      <c r="D200" s="112"/>
      <c r="E200" s="112"/>
      <c r="F200" s="136"/>
      <c r="G200" s="137">
        <f>[1]MASTER!D228</f>
        <v>34480000</v>
      </c>
      <c r="H200" s="114">
        <f>[1]MASTER!P228</f>
        <v>26625000</v>
      </c>
      <c r="I200" s="114">
        <f>[1]MASTER!F228+[1]MASTER!E228+[1]MASTER!G228+[1]MASTER!H228+[1]MASTER!I228+[1]MASTER!J228+[1]MASTER!K228+[1]MASTER!L228+[1]MASTER!M228+[1]MASTER!N228+[1]MASTER!O228</f>
        <v>5980000</v>
      </c>
      <c r="J200" s="114"/>
      <c r="K200" s="115"/>
      <c r="L200" s="137">
        <f t="shared" si="6"/>
        <v>32605000</v>
      </c>
      <c r="M200" s="116"/>
      <c r="N200" s="137"/>
      <c r="O200" s="118"/>
      <c r="P200" s="118"/>
      <c r="Q200" s="119"/>
    </row>
    <row r="201" spans="1:19">
      <c r="A201" s="110"/>
      <c r="B201" s="110" t="s">
        <v>633</v>
      </c>
      <c r="C201" s="112" t="s">
        <v>634</v>
      </c>
      <c r="D201" s="112"/>
      <c r="E201" s="112"/>
      <c r="F201" s="136"/>
      <c r="G201" s="137">
        <f>[1]MASTER!D229</f>
        <v>13575000</v>
      </c>
      <c r="H201" s="114">
        <f>[1]MASTER!P229</f>
        <v>8100000</v>
      </c>
      <c r="I201" s="114">
        <f>[1]MASTER!F229+[1]MASTER!E229+[1]MASTER!G229+[1]MASTER!H229+[1]MASTER!I229+[1]MASTER!J229+[1]MASTER!K229+[1]MASTER!L229+[1]MASTER!M229+[1]MASTER!N229+[1]MASTER!O229</f>
        <v>5400000</v>
      </c>
      <c r="J201" s="114"/>
      <c r="K201" s="115"/>
      <c r="L201" s="137">
        <f t="shared" si="6"/>
        <v>13500000</v>
      </c>
      <c r="M201" s="116"/>
      <c r="N201" s="137"/>
      <c r="O201" s="118"/>
      <c r="P201" s="118"/>
      <c r="Q201" s="119"/>
    </row>
    <row r="202" spans="1:19">
      <c r="A202" s="110"/>
      <c r="B202" s="110" t="s">
        <v>642</v>
      </c>
      <c r="C202" s="112" t="s">
        <v>643</v>
      </c>
      <c r="D202" s="112"/>
      <c r="E202" s="112"/>
      <c r="F202" s="136"/>
      <c r="G202" s="137">
        <f>[1]MASTER!D230</f>
        <v>1700000</v>
      </c>
      <c r="H202" s="114">
        <f>[1]MASTER!P230</f>
        <v>1400000</v>
      </c>
      <c r="I202" s="114">
        <f>[1]MASTER!F230+[1]MASTER!E230+[1]MASTER!G230+[1]MASTER!H230+[1]MASTER!I230+[1]MASTER!J230+[1]MASTER!K230+[1]MASTER!L230+[1]MASTER!M230+[1]MASTER!N230+[1]MASTER!O230</f>
        <v>300000</v>
      </c>
      <c r="J202" s="114"/>
      <c r="K202" s="115"/>
      <c r="L202" s="137">
        <f t="shared" si="6"/>
        <v>1700000</v>
      </c>
      <c r="M202" s="116"/>
      <c r="N202" s="137"/>
      <c r="O202" s="118"/>
      <c r="P202" s="118"/>
      <c r="Q202" s="119"/>
    </row>
    <row r="203" spans="1:19">
      <c r="A203" s="110"/>
      <c r="B203" s="110" t="s">
        <v>586</v>
      </c>
      <c r="C203" s="112" t="s">
        <v>587</v>
      </c>
      <c r="D203" s="112"/>
      <c r="E203" s="112"/>
      <c r="F203" s="136"/>
      <c r="G203" s="137">
        <f>[1]MASTER!D231</f>
        <v>16775000</v>
      </c>
      <c r="H203" s="114">
        <f>[1]MASTER!P231</f>
        <v>16775000</v>
      </c>
      <c r="I203" s="114">
        <f>[1]MASTER!F231+[1]MASTER!E231+[1]MASTER!G231+[1]MASTER!H231+[1]MASTER!I231+[1]MASTER!J231+[1]MASTER!K231+[1]MASTER!L231+[1]MASTER!M231+[1]MASTER!N231+[1]MASTER!O231</f>
        <v>0</v>
      </c>
      <c r="J203" s="114"/>
      <c r="K203" s="115"/>
      <c r="L203" s="137">
        <f t="shared" si="6"/>
        <v>16775000</v>
      </c>
      <c r="M203" s="116"/>
      <c r="N203" s="137"/>
      <c r="O203" s="118"/>
      <c r="P203" s="118"/>
      <c r="Q203" s="119"/>
    </row>
    <row r="204" spans="1:19">
      <c r="A204" s="110"/>
      <c r="B204" s="110" t="s">
        <v>552</v>
      </c>
      <c r="C204" s="112" t="s">
        <v>553</v>
      </c>
      <c r="D204" s="112"/>
      <c r="E204" s="112"/>
      <c r="F204" s="136"/>
      <c r="G204" s="137">
        <f>[1]MASTER!D232</f>
        <v>2430000</v>
      </c>
      <c r="H204" s="114">
        <f>[1]MASTER!P232</f>
        <v>350000</v>
      </c>
      <c r="I204" s="114">
        <f>[1]MASTER!F232+[1]MASTER!E232+[1]MASTER!G232+[1]MASTER!H232+[1]MASTER!I232+[1]MASTER!J232+[1]MASTER!K232+[1]MASTER!L232+[1]MASTER!M232+[1]MASTER!N232+[1]MASTER!O232</f>
        <v>280000</v>
      </c>
      <c r="J204" s="114"/>
      <c r="K204" s="115"/>
      <c r="L204" s="137">
        <f t="shared" si="6"/>
        <v>630000</v>
      </c>
      <c r="M204" s="116"/>
      <c r="N204" s="137"/>
      <c r="O204" s="118"/>
      <c r="P204" s="118"/>
      <c r="Q204" s="119"/>
    </row>
    <row r="205" spans="1:19">
      <c r="A205" s="110"/>
      <c r="B205" s="110" t="s">
        <v>669</v>
      </c>
      <c r="C205" s="112" t="s">
        <v>670</v>
      </c>
      <c r="D205" s="112"/>
      <c r="E205" s="112"/>
      <c r="F205" s="136"/>
      <c r="G205" s="137">
        <f>[1]MASTER!D233</f>
        <v>10095000</v>
      </c>
      <c r="H205" s="114">
        <f>[1]MASTER!P233</f>
        <v>10095000</v>
      </c>
      <c r="I205" s="114">
        <f>[1]MASTER!F233+[1]MASTER!E233+[1]MASTER!G233+[1]MASTER!H233+[1]MASTER!I233+[1]MASTER!J233+[1]MASTER!K233+[1]MASTER!L233+[1]MASTER!M233+[1]MASTER!N233+[1]MASTER!O233</f>
        <v>0</v>
      </c>
      <c r="J205" s="114"/>
      <c r="K205" s="115"/>
      <c r="L205" s="137">
        <f t="shared" si="6"/>
        <v>10095000</v>
      </c>
      <c r="M205" s="116"/>
      <c r="N205" s="137"/>
      <c r="O205" s="118"/>
      <c r="P205" s="118"/>
      <c r="Q205" s="119"/>
    </row>
    <row r="206" spans="1:19">
      <c r="A206" s="110"/>
      <c r="B206" s="110" t="s">
        <v>671</v>
      </c>
      <c r="C206" s="112" t="s">
        <v>672</v>
      </c>
      <c r="D206" s="112"/>
      <c r="E206" s="112"/>
      <c r="F206" s="136"/>
      <c r="G206" s="137">
        <f>[1]MASTER!D234</f>
        <v>9295000</v>
      </c>
      <c r="H206" s="114">
        <f>[1]MASTER!P234</f>
        <v>9295000</v>
      </c>
      <c r="I206" s="114">
        <f>[1]MASTER!F234+[1]MASTER!E234+[1]MASTER!G234+[1]MASTER!H234+[1]MASTER!I234+[1]MASTER!J234+[1]MASTER!K234+[1]MASTER!L234+[1]MASTER!M234+[1]MASTER!N234+[1]MASTER!O234</f>
        <v>0</v>
      </c>
      <c r="J206" s="114"/>
      <c r="K206" s="115"/>
      <c r="L206" s="137">
        <f t="shared" si="6"/>
        <v>9295000</v>
      </c>
      <c r="M206" s="116"/>
      <c r="N206" s="137"/>
      <c r="O206" s="118"/>
      <c r="P206" s="118"/>
      <c r="Q206" s="119"/>
    </row>
    <row r="207" spans="1:19">
      <c r="A207" s="110"/>
      <c r="B207" s="110" t="s">
        <v>673</v>
      </c>
      <c r="C207" s="112" t="s">
        <v>674</v>
      </c>
      <c r="D207" s="112"/>
      <c r="E207" s="112"/>
      <c r="F207" s="136"/>
      <c r="G207" s="137">
        <f>[1]MASTER!D235</f>
        <v>800000</v>
      </c>
      <c r="H207" s="114">
        <f>[1]MASTER!P235</f>
        <v>800000</v>
      </c>
      <c r="I207" s="114">
        <f>[1]MASTER!F235+[1]MASTER!E235+[1]MASTER!G235+[1]MASTER!H235+[1]MASTER!I235+[1]MASTER!J235+[1]MASTER!K235+[1]MASTER!L235+[1]MASTER!M235+[1]MASTER!N235+[1]MASTER!O235</f>
        <v>0</v>
      </c>
      <c r="J207" s="114"/>
      <c r="K207" s="115"/>
      <c r="L207" s="137">
        <f t="shared" si="6"/>
        <v>800000</v>
      </c>
      <c r="M207" s="116"/>
      <c r="N207" s="137"/>
      <c r="O207" s="118"/>
      <c r="P207" s="118"/>
      <c r="Q207" s="119"/>
    </row>
    <row r="208" spans="1:19" s="132" customFormat="1" ht="26.25" customHeight="1">
      <c r="A208" s="120" t="s">
        <v>675</v>
      </c>
      <c r="B208" s="153"/>
      <c r="C208" s="125" t="s">
        <v>676</v>
      </c>
      <c r="D208" s="126" t="s">
        <v>677</v>
      </c>
      <c r="E208" s="125"/>
      <c r="F208" s="123" t="s">
        <v>535</v>
      </c>
      <c r="G208" s="127">
        <f>[1]MASTER!D236</f>
        <v>6700000</v>
      </c>
      <c r="H208" s="127">
        <f>[1]MASTER!P236</f>
        <v>0</v>
      </c>
      <c r="I208" s="127">
        <f>[1]MASTER!F236+[1]MASTER!E236+[1]MASTER!G236+[1]MASTER!H236+[1]MASTER!I236+[1]MASTER!J236+[1]MASTER!K236+[1]MASTER!L236+[1]MASTER!M236+[1]MASTER!N236+[1]MASTER!O236</f>
        <v>6575000</v>
      </c>
      <c r="J208" s="127"/>
      <c r="K208" s="115" t="s">
        <v>535</v>
      </c>
      <c r="L208" s="127">
        <f t="shared" si="6"/>
        <v>6575000</v>
      </c>
      <c r="M208" s="128">
        <f t="shared" si="5"/>
        <v>98.134328358208961</v>
      </c>
      <c r="N208" s="155"/>
      <c r="O208" s="135">
        <f>L208</f>
        <v>6575000</v>
      </c>
      <c r="P208" s="130"/>
      <c r="Q208" s="131"/>
    </row>
    <row r="209" spans="1:19">
      <c r="A209" s="110"/>
      <c r="B209" s="110">
        <v>5.2</v>
      </c>
      <c r="C209" s="112" t="s">
        <v>51</v>
      </c>
      <c r="D209" s="112"/>
      <c r="E209" s="112"/>
      <c r="F209" s="136"/>
      <c r="G209" s="137">
        <f>[1]MASTER!D237</f>
        <v>6700000</v>
      </c>
      <c r="H209" s="114">
        <f>[1]MASTER!P237</f>
        <v>0</v>
      </c>
      <c r="I209" s="114">
        <f>[1]MASTER!F237+[1]MASTER!E237+[1]MASTER!G237+[1]MASTER!H237+[1]MASTER!I237+[1]MASTER!J237+[1]MASTER!K237+[1]MASTER!L237+[1]MASTER!M237+[1]MASTER!N237+[1]MASTER!O237</f>
        <v>6575000</v>
      </c>
      <c r="J209" s="114"/>
      <c r="K209" s="115"/>
      <c r="L209" s="137">
        <f t="shared" si="6"/>
        <v>6575000</v>
      </c>
      <c r="M209" s="128"/>
      <c r="N209" s="137"/>
      <c r="O209" s="118"/>
      <c r="P209" s="118"/>
      <c r="Q209" s="119"/>
    </row>
    <row r="210" spans="1:19">
      <c r="A210" s="110"/>
      <c r="B210" s="110" t="s">
        <v>536</v>
      </c>
      <c r="C210" s="112" t="s">
        <v>537</v>
      </c>
      <c r="D210" s="112"/>
      <c r="E210" s="112"/>
      <c r="F210" s="136"/>
      <c r="G210" s="137">
        <f>[1]MASTER!D238</f>
        <v>2900000</v>
      </c>
      <c r="H210" s="114">
        <f>[1]MASTER!P238</f>
        <v>0</v>
      </c>
      <c r="I210" s="114">
        <f>[1]MASTER!F238+[1]MASTER!E238+[1]MASTER!G238+[1]MASTER!H238+[1]MASTER!I238+[1]MASTER!J238+[1]MASTER!K238+[1]MASTER!L238+[1]MASTER!M238+[1]MASTER!N238+[1]MASTER!O238</f>
        <v>2900000</v>
      </c>
      <c r="J210" s="114"/>
      <c r="K210" s="115"/>
      <c r="L210" s="137">
        <f t="shared" si="6"/>
        <v>2900000</v>
      </c>
      <c r="M210" s="128"/>
      <c r="N210" s="137"/>
      <c r="O210" s="118"/>
      <c r="P210" s="118"/>
      <c r="Q210" s="119"/>
    </row>
    <row r="211" spans="1:19">
      <c r="A211" s="110"/>
      <c r="B211" s="110" t="s">
        <v>546</v>
      </c>
      <c r="C211" s="112" t="s">
        <v>547</v>
      </c>
      <c r="D211" s="112"/>
      <c r="E211" s="112"/>
      <c r="F211" s="136"/>
      <c r="G211" s="137">
        <f>[1]MASTER!D239</f>
        <v>2900000</v>
      </c>
      <c r="H211" s="114">
        <f>[1]MASTER!P239</f>
        <v>0</v>
      </c>
      <c r="I211" s="114">
        <f>[1]MASTER!F239+[1]MASTER!E239+[1]MASTER!G239+[1]MASTER!H239+[1]MASTER!I239+[1]MASTER!J239+[1]MASTER!K239+[1]MASTER!L239+[1]MASTER!M239+[1]MASTER!N239+[1]MASTER!O239</f>
        <v>2900000</v>
      </c>
      <c r="J211" s="114"/>
      <c r="K211" s="115"/>
      <c r="L211" s="137">
        <f t="shared" si="6"/>
        <v>2900000</v>
      </c>
      <c r="M211" s="128"/>
      <c r="N211" s="137"/>
      <c r="O211" s="118"/>
      <c r="P211" s="118"/>
      <c r="Q211" s="119"/>
    </row>
    <row r="212" spans="1:19">
      <c r="A212" s="110"/>
      <c r="B212" s="110" t="s">
        <v>550</v>
      </c>
      <c r="C212" s="112" t="s">
        <v>551</v>
      </c>
      <c r="D212" s="112"/>
      <c r="E212" s="112"/>
      <c r="F212" s="136"/>
      <c r="G212" s="137">
        <f>[1]MASTER!D240</f>
        <v>1400000</v>
      </c>
      <c r="H212" s="114">
        <f>[1]MASTER!P240</f>
        <v>0</v>
      </c>
      <c r="I212" s="114">
        <f>[1]MASTER!F240+[1]MASTER!E240+[1]MASTER!G240+[1]MASTER!H240+[1]MASTER!I240+[1]MASTER!J240+[1]MASTER!K240+[1]MASTER!L240+[1]MASTER!M240+[1]MASTER!N240+[1]MASTER!O240</f>
        <v>1275000</v>
      </c>
      <c r="J212" s="114"/>
      <c r="K212" s="115"/>
      <c r="L212" s="137">
        <f t="shared" si="6"/>
        <v>1275000</v>
      </c>
      <c r="M212" s="128"/>
      <c r="N212" s="137"/>
      <c r="O212" s="118"/>
      <c r="P212" s="118"/>
      <c r="Q212" s="119"/>
    </row>
    <row r="213" spans="1:19">
      <c r="A213" s="110"/>
      <c r="B213" s="110" t="s">
        <v>633</v>
      </c>
      <c r="C213" s="112" t="s">
        <v>634</v>
      </c>
      <c r="D213" s="112"/>
      <c r="E213" s="112"/>
      <c r="F213" s="136"/>
      <c r="G213" s="137">
        <f>[1]MASTER!D241</f>
        <v>900000</v>
      </c>
      <c r="H213" s="114">
        <f>[1]MASTER!P241</f>
        <v>0</v>
      </c>
      <c r="I213" s="114">
        <f>[1]MASTER!F241+[1]MASTER!E241+[1]MASTER!G241+[1]MASTER!H241+[1]MASTER!I241+[1]MASTER!J241+[1]MASTER!K241+[1]MASTER!L241+[1]MASTER!M241+[1]MASTER!N241+[1]MASTER!O241</f>
        <v>900000</v>
      </c>
      <c r="J213" s="114"/>
      <c r="K213" s="115"/>
      <c r="L213" s="137">
        <f t="shared" si="6"/>
        <v>900000</v>
      </c>
      <c r="M213" s="128"/>
      <c r="N213" s="137"/>
      <c r="O213" s="118"/>
      <c r="P213" s="118"/>
      <c r="Q213" s="119"/>
    </row>
    <row r="214" spans="1:19">
      <c r="A214" s="110"/>
      <c r="B214" s="110" t="s">
        <v>586</v>
      </c>
      <c r="C214" s="112" t="s">
        <v>587</v>
      </c>
      <c r="D214" s="112"/>
      <c r="E214" s="112"/>
      <c r="F214" s="136"/>
      <c r="G214" s="137">
        <f>[1]MASTER!D242</f>
        <v>500000</v>
      </c>
      <c r="H214" s="114">
        <f>[1]MASTER!P242</f>
        <v>0</v>
      </c>
      <c r="I214" s="114">
        <f>[1]MASTER!F242+[1]MASTER!E242+[1]MASTER!G242+[1]MASTER!H242+[1]MASTER!I242+[1]MASTER!J242+[1]MASTER!K242+[1]MASTER!L242+[1]MASTER!M242+[1]MASTER!N242+[1]MASTER!O242</f>
        <v>375000</v>
      </c>
      <c r="J214" s="114"/>
      <c r="K214" s="115"/>
      <c r="L214" s="137">
        <f t="shared" si="6"/>
        <v>375000</v>
      </c>
      <c r="M214" s="128"/>
      <c r="N214" s="137"/>
      <c r="O214" s="118"/>
      <c r="P214" s="118"/>
      <c r="Q214" s="119"/>
    </row>
    <row r="215" spans="1:19">
      <c r="A215" s="110"/>
      <c r="B215" s="110" t="s">
        <v>669</v>
      </c>
      <c r="C215" s="112" t="s">
        <v>670</v>
      </c>
      <c r="D215" s="112"/>
      <c r="E215" s="112"/>
      <c r="F215" s="136"/>
      <c r="G215" s="137">
        <f>[1]MASTER!D243</f>
        <v>2400000</v>
      </c>
      <c r="H215" s="114">
        <f>[1]MASTER!P243</f>
        <v>0</v>
      </c>
      <c r="I215" s="114">
        <f>[1]MASTER!F243+[1]MASTER!E243+[1]MASTER!G243+[1]MASTER!H243+[1]MASTER!I243+[1]MASTER!J243+[1]MASTER!K243+[1]MASTER!L243+[1]MASTER!M243+[1]MASTER!N243+[1]MASTER!O243</f>
        <v>2400000</v>
      </c>
      <c r="J215" s="114"/>
      <c r="K215" s="115"/>
      <c r="L215" s="137">
        <f t="shared" si="6"/>
        <v>2400000</v>
      </c>
      <c r="M215" s="128"/>
      <c r="N215" s="137"/>
      <c r="O215" s="118"/>
      <c r="P215" s="118"/>
      <c r="Q215" s="119"/>
    </row>
    <row r="216" spans="1:19">
      <c r="A216" s="110"/>
      <c r="B216" s="110" t="s">
        <v>671</v>
      </c>
      <c r="C216" s="112" t="s">
        <v>672</v>
      </c>
      <c r="D216" s="112"/>
      <c r="E216" s="112"/>
      <c r="F216" s="136"/>
      <c r="G216" s="137">
        <f>[1]MASTER!D244</f>
        <v>2400000</v>
      </c>
      <c r="H216" s="114">
        <f>[1]MASTER!P244</f>
        <v>0</v>
      </c>
      <c r="I216" s="114">
        <f>[1]MASTER!F244+[1]MASTER!E244+[1]MASTER!G244+[1]MASTER!H244+[1]MASTER!I244+[1]MASTER!J244+[1]MASTER!K244+[1]MASTER!L244+[1]MASTER!M244+[1]MASTER!N244+[1]MASTER!O244</f>
        <v>2400000</v>
      </c>
      <c r="J216" s="114"/>
      <c r="K216" s="115"/>
      <c r="L216" s="137">
        <f t="shared" si="6"/>
        <v>2400000</v>
      </c>
      <c r="M216" s="128"/>
      <c r="N216" s="137"/>
      <c r="O216" s="118"/>
      <c r="P216" s="118"/>
      <c r="Q216" s="119"/>
    </row>
    <row r="217" spans="1:19" s="132" customFormat="1" ht="25.5">
      <c r="A217" s="342" t="s">
        <v>678</v>
      </c>
      <c r="B217" s="343"/>
      <c r="C217" s="125" t="s">
        <v>679</v>
      </c>
      <c r="D217" s="126" t="s">
        <v>680</v>
      </c>
      <c r="E217" s="125"/>
      <c r="F217" s="123"/>
      <c r="G217" s="127">
        <f>[1]MASTER!D245</f>
        <v>9289250</v>
      </c>
      <c r="H217" s="127">
        <f>[1]MASTER!P245</f>
        <v>6657000</v>
      </c>
      <c r="I217" s="127">
        <f>[1]MASTER!F245+[1]MASTER!E245+[1]MASTER!G245+[1]MASTER!H245+[1]MASTER!I245+[1]MASTER!J245+[1]MASTER!K245+[1]MASTER!L245+[1]MASTER!M245+[1]MASTER!N245+[1]MASTER!O245</f>
        <v>2630000</v>
      </c>
      <c r="J217" s="127"/>
      <c r="K217" s="115"/>
      <c r="L217" s="127">
        <f t="shared" si="6"/>
        <v>9287000</v>
      </c>
      <c r="M217" s="128">
        <f t="shared" ref="M217:M272" si="7">L217/G217*100</f>
        <v>99.975778453588831</v>
      </c>
      <c r="N217" s="155"/>
      <c r="O217" s="135"/>
      <c r="P217" s="135"/>
      <c r="Q217" s="131"/>
    </row>
    <row r="218" spans="1:19">
      <c r="A218" s="110"/>
      <c r="B218" s="110">
        <v>5.2</v>
      </c>
      <c r="C218" s="112" t="s">
        <v>51</v>
      </c>
      <c r="D218" s="112"/>
      <c r="E218" s="112"/>
      <c r="F218" s="136"/>
      <c r="G218" s="137">
        <f>[1]MASTER!D246</f>
        <v>9289250</v>
      </c>
      <c r="H218" s="114">
        <f>[1]MASTER!P246</f>
        <v>6657000</v>
      </c>
      <c r="I218" s="114">
        <f>[1]MASTER!F246+[1]MASTER!E246+[1]MASTER!G246+[1]MASTER!H246+[1]MASTER!I246+[1]MASTER!J246+[1]MASTER!K246+[1]MASTER!L246+[1]MASTER!M246+[1]MASTER!N246+[1]MASTER!O246</f>
        <v>2630000</v>
      </c>
      <c r="J218" s="114"/>
      <c r="K218" s="115"/>
      <c r="L218" s="137">
        <f t="shared" si="6"/>
        <v>9287000</v>
      </c>
      <c r="M218" s="128"/>
      <c r="N218" s="137"/>
      <c r="O218" s="118"/>
      <c r="P218" s="118"/>
      <c r="Q218" s="119"/>
    </row>
    <row r="219" spans="1:19">
      <c r="A219" s="110"/>
      <c r="B219" s="110" t="s">
        <v>536</v>
      </c>
      <c r="C219" s="112" t="s">
        <v>537</v>
      </c>
      <c r="D219" s="112"/>
      <c r="E219" s="112"/>
      <c r="F219" s="136"/>
      <c r="G219" s="137">
        <f>[1]MASTER!D247</f>
        <v>9289250</v>
      </c>
      <c r="H219" s="114">
        <f>[1]MASTER!P247</f>
        <v>6657000</v>
      </c>
      <c r="I219" s="114">
        <f>[1]MASTER!F247+[1]MASTER!E247+[1]MASTER!G247+[1]MASTER!H247+[1]MASTER!I247+[1]MASTER!J247+[1]MASTER!K247+[1]MASTER!L247+[1]MASTER!M247+[1]MASTER!N247+[1]MASTER!O247</f>
        <v>2630000</v>
      </c>
      <c r="J219" s="114"/>
      <c r="K219" s="115"/>
      <c r="L219" s="137">
        <f t="shared" si="6"/>
        <v>9287000</v>
      </c>
      <c r="M219" s="128"/>
      <c r="N219" s="137"/>
      <c r="O219" s="118"/>
      <c r="P219" s="118"/>
      <c r="Q219" s="119"/>
    </row>
    <row r="220" spans="1:19">
      <c r="A220" s="110"/>
      <c r="B220" s="110" t="s">
        <v>538</v>
      </c>
      <c r="C220" s="112" t="s">
        <v>539</v>
      </c>
      <c r="D220" s="112"/>
      <c r="E220" s="112"/>
      <c r="F220" s="136"/>
      <c r="G220" s="137">
        <f>[1]MASTER!D248</f>
        <v>3305680</v>
      </c>
      <c r="H220" s="114">
        <f>[1]MASTER!P248</f>
        <v>2157000</v>
      </c>
      <c r="I220" s="114">
        <f>[1]MASTER!F248+[1]MASTER!E248+[1]MASTER!G248+[1]MASTER!H248+[1]MASTER!I248+[1]MASTER!J248+[1]MASTER!K248+[1]MASTER!L248+[1]MASTER!M248+[1]MASTER!N248+[1]MASTER!O248</f>
        <v>1148000</v>
      </c>
      <c r="J220" s="114"/>
      <c r="K220" s="115"/>
      <c r="L220" s="137">
        <f t="shared" si="6"/>
        <v>3305000</v>
      </c>
      <c r="M220" s="128"/>
      <c r="N220" s="137"/>
      <c r="O220" s="118">
        <v>3305000</v>
      </c>
      <c r="P220" s="118"/>
      <c r="Q220" s="119"/>
    </row>
    <row r="221" spans="1:19">
      <c r="A221" s="110"/>
      <c r="B221" s="110" t="s">
        <v>544</v>
      </c>
      <c r="C221" s="112" t="s">
        <v>545</v>
      </c>
      <c r="D221" s="112"/>
      <c r="E221" s="112"/>
      <c r="F221" s="136"/>
      <c r="G221" s="137">
        <f>[1]MASTER!D249</f>
        <v>5708570</v>
      </c>
      <c r="H221" s="114">
        <f>[1]MASTER!P249</f>
        <v>4500000</v>
      </c>
      <c r="I221" s="114">
        <f>[1]MASTER!F249+[1]MASTER!E249+[1]MASTER!G249+[1]MASTER!H249+[1]MASTER!I249+[1]MASTER!J249+[1]MASTER!K249+[1]MASTER!L249+[1]MASTER!M249+[1]MASTER!N249+[1]MASTER!O249</f>
        <v>1207000</v>
      </c>
      <c r="J221" s="114"/>
      <c r="K221" s="115"/>
      <c r="L221" s="137">
        <f t="shared" si="6"/>
        <v>5707000</v>
      </c>
      <c r="M221" s="128"/>
      <c r="N221" s="137"/>
      <c r="O221" s="118"/>
      <c r="P221" s="118">
        <f>L221</f>
        <v>5707000</v>
      </c>
      <c r="Q221" s="119"/>
      <c r="S221" s="167">
        <f>O220+O222+P221</f>
        <v>9287000</v>
      </c>
    </row>
    <row r="222" spans="1:19">
      <c r="A222" s="110"/>
      <c r="B222" s="110" t="s">
        <v>548</v>
      </c>
      <c r="C222" s="112" t="s">
        <v>549</v>
      </c>
      <c r="D222" s="112"/>
      <c r="E222" s="112"/>
      <c r="F222" s="136"/>
      <c r="G222" s="137">
        <f>[1]MASTER!D250</f>
        <v>275000</v>
      </c>
      <c r="H222" s="114">
        <f>[1]MASTER!P250</f>
        <v>0</v>
      </c>
      <c r="I222" s="114">
        <f>[1]MASTER!F250+[1]MASTER!E250+[1]MASTER!G250+[1]MASTER!H250+[1]MASTER!I250+[1]MASTER!J250+[1]MASTER!K250+[1]MASTER!L250+[1]MASTER!M250+[1]MASTER!N250+[1]MASTER!O250</f>
        <v>275000</v>
      </c>
      <c r="J222" s="114"/>
      <c r="K222" s="115"/>
      <c r="L222" s="137">
        <f t="shared" si="6"/>
        <v>275000</v>
      </c>
      <c r="M222" s="128"/>
      <c r="N222" s="137"/>
      <c r="O222" s="118">
        <v>275000</v>
      </c>
      <c r="P222" s="118"/>
      <c r="Q222" s="119"/>
    </row>
    <row r="223" spans="1:19" s="132" customFormat="1" ht="26.25" customHeight="1">
      <c r="A223" s="120" t="s">
        <v>681</v>
      </c>
      <c r="B223" s="153"/>
      <c r="C223" s="154" t="s">
        <v>682</v>
      </c>
      <c r="D223" s="126" t="s">
        <v>683</v>
      </c>
      <c r="E223" s="154">
        <v>1</v>
      </c>
      <c r="F223" s="113" t="s">
        <v>507</v>
      </c>
      <c r="G223" s="127">
        <f>[1]MASTER!D251</f>
        <v>8000000</v>
      </c>
      <c r="H223" s="127">
        <f>[1]MASTER!P251</f>
        <v>0</v>
      </c>
      <c r="I223" s="127">
        <f>[1]MASTER!F251+[1]MASTER!E251+[1]MASTER!G251+[1]MASTER!H251+[1]MASTER!I251+[1]MASTER!J251+[1]MASTER!K251+[1]MASTER!L251+[1]MASTER!M251+[1]MASTER!N251+[1]MASTER!O251</f>
        <v>8000000</v>
      </c>
      <c r="J223" s="127">
        <v>1</v>
      </c>
      <c r="K223" s="115" t="s">
        <v>507</v>
      </c>
      <c r="L223" s="127">
        <f t="shared" si="6"/>
        <v>8000000</v>
      </c>
      <c r="M223" s="128">
        <f t="shared" si="7"/>
        <v>100</v>
      </c>
      <c r="N223" s="155"/>
      <c r="O223" s="135">
        <f>L223</f>
        <v>8000000</v>
      </c>
      <c r="P223" s="130"/>
      <c r="Q223" s="131"/>
    </row>
    <row r="224" spans="1:19">
      <c r="A224" s="110"/>
      <c r="B224" s="110">
        <v>5.2</v>
      </c>
      <c r="C224" s="112" t="s">
        <v>51</v>
      </c>
      <c r="D224" s="112"/>
      <c r="E224" s="112"/>
      <c r="F224" s="136"/>
      <c r="G224" s="137">
        <f>[1]MASTER!D252</f>
        <v>8000000</v>
      </c>
      <c r="H224" s="114">
        <f>[1]MASTER!P252</f>
        <v>0</v>
      </c>
      <c r="I224" s="114">
        <f>[1]MASTER!F252+[1]MASTER!E252+[1]MASTER!G252+[1]MASTER!H252+[1]MASTER!I252+[1]MASTER!J252+[1]MASTER!K252+[1]MASTER!L252+[1]MASTER!M252+[1]MASTER!N252+[1]MASTER!O252</f>
        <v>8000000</v>
      </c>
      <c r="J224" s="114"/>
      <c r="K224" s="115"/>
      <c r="L224" s="137">
        <f t="shared" si="6"/>
        <v>8000000</v>
      </c>
      <c r="M224" s="128"/>
      <c r="N224" s="137"/>
      <c r="O224" s="118"/>
      <c r="P224" s="118"/>
      <c r="Q224" s="119"/>
    </row>
    <row r="225" spans="1:17">
      <c r="A225" s="110"/>
      <c r="B225" s="110" t="s">
        <v>550</v>
      </c>
      <c r="C225" s="112" t="s">
        <v>551</v>
      </c>
      <c r="D225" s="112"/>
      <c r="E225" s="112"/>
      <c r="F225" s="136"/>
      <c r="G225" s="137">
        <f>[1]MASTER!D253</f>
        <v>8000000</v>
      </c>
      <c r="H225" s="114">
        <f>[1]MASTER!P253</f>
        <v>0</v>
      </c>
      <c r="I225" s="114">
        <f>[1]MASTER!F253+[1]MASTER!E253+[1]MASTER!G253+[1]MASTER!H253+[1]MASTER!I253+[1]MASTER!J253+[1]MASTER!K253+[1]MASTER!L253+[1]MASTER!M253+[1]MASTER!N253+[1]MASTER!O253</f>
        <v>8000000</v>
      </c>
      <c r="J225" s="114"/>
      <c r="K225" s="115"/>
      <c r="L225" s="137">
        <f t="shared" si="6"/>
        <v>8000000</v>
      </c>
      <c r="M225" s="128"/>
      <c r="N225" s="137"/>
      <c r="O225" s="118"/>
      <c r="P225" s="118"/>
      <c r="Q225" s="119"/>
    </row>
    <row r="226" spans="1:17">
      <c r="A226" s="110"/>
      <c r="B226" s="110" t="s">
        <v>552</v>
      </c>
      <c r="C226" s="112" t="s">
        <v>553</v>
      </c>
      <c r="D226" s="112"/>
      <c r="E226" s="112"/>
      <c r="F226" s="136"/>
      <c r="G226" s="137">
        <f>[1]MASTER!D254</f>
        <v>8000000</v>
      </c>
      <c r="H226" s="114">
        <f>[1]MASTER!P254</f>
        <v>0</v>
      </c>
      <c r="I226" s="114">
        <f>[1]MASTER!F254+[1]MASTER!E254+[1]MASTER!G254+[1]MASTER!H254+[1]MASTER!I254+[1]MASTER!J254+[1]MASTER!K254+[1]MASTER!L254+[1]MASTER!M254+[1]MASTER!N254+[1]MASTER!O254</f>
        <v>8000000</v>
      </c>
      <c r="J226" s="114"/>
      <c r="K226" s="115"/>
      <c r="L226" s="137">
        <f t="shared" si="6"/>
        <v>8000000</v>
      </c>
      <c r="M226" s="128"/>
      <c r="N226" s="137"/>
      <c r="O226" s="118"/>
      <c r="P226" s="118"/>
      <c r="Q226" s="119"/>
    </row>
    <row r="227" spans="1:17" s="132" customFormat="1" ht="25.5">
      <c r="A227" s="120" t="s">
        <v>684</v>
      </c>
      <c r="B227" s="109"/>
      <c r="C227" s="154" t="s">
        <v>685</v>
      </c>
      <c r="D227" s="126" t="s">
        <v>686</v>
      </c>
      <c r="E227" s="154"/>
      <c r="F227" s="113"/>
      <c r="G227" s="127">
        <f>[1]MASTER!D255</f>
        <v>462500</v>
      </c>
      <c r="H227" s="127">
        <f>[1]MASTER!P255</f>
        <v>0</v>
      </c>
      <c r="I227" s="127">
        <f>[1]MASTER!F255+[1]MASTER!E255+[1]MASTER!G255+[1]MASTER!H255+[1]MASTER!I255+[1]MASTER!J255+[1]MASTER!K255+[1]MASTER!L255+[1]MASTER!M255+[1]MASTER!N255+[1]MASTER!O255</f>
        <v>0</v>
      </c>
      <c r="J227" s="127"/>
      <c r="K227" s="115"/>
      <c r="L227" s="127">
        <f t="shared" si="6"/>
        <v>0</v>
      </c>
      <c r="M227" s="128">
        <f t="shared" si="7"/>
        <v>0</v>
      </c>
      <c r="N227" s="134"/>
      <c r="O227" s="135"/>
      <c r="P227" s="135"/>
      <c r="Q227" s="131"/>
    </row>
    <row r="228" spans="1:17">
      <c r="A228" s="110"/>
      <c r="B228" s="110">
        <v>5.2</v>
      </c>
      <c r="C228" s="112" t="s">
        <v>51</v>
      </c>
      <c r="D228" s="112"/>
      <c r="E228" s="112"/>
      <c r="F228" s="136"/>
      <c r="G228" s="137">
        <f>[1]MASTER!D256</f>
        <v>462500</v>
      </c>
      <c r="H228" s="114">
        <f>[1]MASTER!P256</f>
        <v>0</v>
      </c>
      <c r="I228" s="114">
        <f>[1]MASTER!F256+[1]MASTER!E256+[1]MASTER!G256+[1]MASTER!H256+[1]MASTER!I256+[1]MASTER!J256+[1]MASTER!K256+[1]MASTER!L256+[1]MASTER!M256+[1]MASTER!N256+[1]MASTER!O256</f>
        <v>0</v>
      </c>
      <c r="J228" s="114"/>
      <c r="K228" s="115"/>
      <c r="L228" s="114">
        <f t="shared" si="6"/>
        <v>0</v>
      </c>
      <c r="M228" s="116">
        <f t="shared" si="7"/>
        <v>0</v>
      </c>
      <c r="N228" s="137"/>
      <c r="O228" s="118"/>
      <c r="P228" s="118"/>
      <c r="Q228" s="119"/>
    </row>
    <row r="229" spans="1:17">
      <c r="A229" s="110"/>
      <c r="B229" s="110" t="s">
        <v>536</v>
      </c>
      <c r="C229" s="112" t="s">
        <v>537</v>
      </c>
      <c r="D229" s="112"/>
      <c r="E229" s="112"/>
      <c r="F229" s="136"/>
      <c r="G229" s="137">
        <f>[1]MASTER!D257</f>
        <v>262500</v>
      </c>
      <c r="H229" s="114">
        <f>[1]MASTER!P257</f>
        <v>0</v>
      </c>
      <c r="I229" s="114">
        <f>[1]MASTER!F257+[1]MASTER!E257+[1]MASTER!G257+[1]MASTER!H257+[1]MASTER!I257+[1]MASTER!J257+[1]MASTER!K257+[1]MASTER!L257+[1]MASTER!M257+[1]MASTER!N257+[1]MASTER!O257</f>
        <v>0</v>
      </c>
      <c r="J229" s="114"/>
      <c r="K229" s="115"/>
      <c r="L229" s="114">
        <f t="shared" si="6"/>
        <v>0</v>
      </c>
      <c r="M229" s="116">
        <f t="shared" si="7"/>
        <v>0</v>
      </c>
      <c r="N229" s="137"/>
      <c r="O229" s="118"/>
      <c r="P229" s="118"/>
      <c r="Q229" s="119"/>
    </row>
    <row r="230" spans="1:17">
      <c r="A230" s="110"/>
      <c r="B230" s="110" t="s">
        <v>546</v>
      </c>
      <c r="C230" s="112" t="s">
        <v>547</v>
      </c>
      <c r="D230" s="112"/>
      <c r="E230" s="112"/>
      <c r="F230" s="136"/>
      <c r="G230" s="137">
        <f>[1]MASTER!D258</f>
        <v>262500</v>
      </c>
      <c r="H230" s="114">
        <f>[1]MASTER!P258</f>
        <v>0</v>
      </c>
      <c r="I230" s="114">
        <f>[1]MASTER!F258+[1]MASTER!E258+[1]MASTER!G258+[1]MASTER!H258+[1]MASTER!I258+[1]MASTER!J258+[1]MASTER!K258+[1]MASTER!L258+[1]MASTER!M258+[1]MASTER!N258+[1]MASTER!O258</f>
        <v>0</v>
      </c>
      <c r="J230" s="114"/>
      <c r="K230" s="115"/>
      <c r="L230" s="114">
        <f t="shared" si="6"/>
        <v>0</v>
      </c>
      <c r="M230" s="116">
        <f t="shared" si="7"/>
        <v>0</v>
      </c>
      <c r="N230" s="137"/>
      <c r="O230" s="118"/>
      <c r="P230" s="118"/>
      <c r="Q230" s="119"/>
    </row>
    <row r="231" spans="1:17">
      <c r="A231" s="110"/>
      <c r="B231" s="110" t="s">
        <v>550</v>
      </c>
      <c r="C231" s="112" t="s">
        <v>551</v>
      </c>
      <c r="D231" s="112"/>
      <c r="E231" s="112"/>
      <c r="F231" s="136"/>
      <c r="G231" s="137">
        <f>[1]MASTER!D259</f>
        <v>200000</v>
      </c>
      <c r="H231" s="114">
        <f>[1]MASTER!P259</f>
        <v>0</v>
      </c>
      <c r="I231" s="114">
        <f>[1]MASTER!F259+[1]MASTER!E259+[1]MASTER!G259+[1]MASTER!H259+[1]MASTER!I259+[1]MASTER!J259+[1]MASTER!K259+[1]MASTER!L259+[1]MASTER!M259+[1]MASTER!N259+[1]MASTER!O259</f>
        <v>0</v>
      </c>
      <c r="J231" s="114"/>
      <c r="K231" s="115"/>
      <c r="L231" s="114">
        <f t="shared" si="6"/>
        <v>0</v>
      </c>
      <c r="M231" s="116">
        <f t="shared" si="7"/>
        <v>0</v>
      </c>
      <c r="N231" s="137"/>
      <c r="O231" s="118"/>
      <c r="P231" s="118"/>
      <c r="Q231" s="119"/>
    </row>
    <row r="232" spans="1:17" ht="25.5">
      <c r="A232" s="110"/>
      <c r="B232" s="110" t="s">
        <v>642</v>
      </c>
      <c r="C232" s="122" t="s">
        <v>643</v>
      </c>
      <c r="D232" s="122"/>
      <c r="E232" s="122"/>
      <c r="F232" s="165"/>
      <c r="G232" s="137">
        <f>[1]MASTER!D260</f>
        <v>200000</v>
      </c>
      <c r="H232" s="114">
        <f>[1]MASTER!P260</f>
        <v>0</v>
      </c>
      <c r="I232" s="114">
        <f>[1]MASTER!F260+[1]MASTER!E260+[1]MASTER!G260+[1]MASTER!H260+[1]MASTER!I260+[1]MASTER!J260+[1]MASTER!K260+[1]MASTER!L260+[1]MASTER!M260+[1]MASTER!N260+[1]MASTER!O260</f>
        <v>0</v>
      </c>
      <c r="J232" s="114"/>
      <c r="K232" s="115"/>
      <c r="L232" s="114">
        <f t="shared" si="6"/>
        <v>0</v>
      </c>
      <c r="M232" s="116">
        <f t="shared" si="7"/>
        <v>0</v>
      </c>
      <c r="N232" s="137"/>
      <c r="O232" s="118"/>
      <c r="P232" s="118"/>
      <c r="Q232" s="119"/>
    </row>
    <row r="233" spans="1:17">
      <c r="A233" s="120">
        <v>1.05</v>
      </c>
      <c r="B233" s="109"/>
      <c r="C233" s="111" t="s">
        <v>73</v>
      </c>
      <c r="D233" s="112"/>
      <c r="E233" s="111"/>
      <c r="F233" s="113"/>
      <c r="G233" s="114">
        <f>[1]MASTER!D261</f>
        <v>135612500</v>
      </c>
      <c r="H233" s="114">
        <f>[1]MASTER!P261</f>
        <v>120000000</v>
      </c>
      <c r="I233" s="114">
        <f>[1]MASTER!F261+[1]MASTER!E261+[1]MASTER!G261+[1]MASTER!H261+[1]MASTER!I261+[1]MASTER!J261+[1]MASTER!K261+[1]MASTER!L261+[1]MASTER!M261+[1]MASTER!N261+[1]MASTER!O261</f>
        <v>15612500</v>
      </c>
      <c r="J233" s="114"/>
      <c r="K233" s="115"/>
      <c r="L233" s="114">
        <f t="shared" si="6"/>
        <v>135612500</v>
      </c>
      <c r="M233" s="116">
        <f t="shared" si="7"/>
        <v>100</v>
      </c>
      <c r="N233" s="137"/>
      <c r="O233" s="118"/>
      <c r="P233" s="118"/>
      <c r="Q233" s="119"/>
    </row>
    <row r="234" spans="1:17" s="132" customFormat="1" ht="25.5">
      <c r="A234" s="120" t="s">
        <v>687</v>
      </c>
      <c r="B234" s="109"/>
      <c r="C234" s="125" t="s">
        <v>688</v>
      </c>
      <c r="D234" s="126" t="s">
        <v>689</v>
      </c>
      <c r="E234" s="168">
        <v>800</v>
      </c>
      <c r="F234" s="123"/>
      <c r="G234" s="127">
        <f>[1]MASTER!D262</f>
        <v>124200000</v>
      </c>
      <c r="H234" s="127">
        <f>[1]MASTER!P262</f>
        <v>120000000</v>
      </c>
      <c r="I234" s="127">
        <f>[1]MASTER!F262+[1]MASTER!E262+[1]MASTER!G262+[1]MASTER!H262+[1]MASTER!I262+[1]MASTER!J262+[1]MASTER!K262+[1]MASTER!L262+[1]MASTER!M262+[1]MASTER!N262+[1]MASTER!O262</f>
        <v>4200000</v>
      </c>
      <c r="J234" s="169">
        <v>800</v>
      </c>
      <c r="K234" s="115"/>
      <c r="L234" s="127">
        <f t="shared" si="6"/>
        <v>124200000</v>
      </c>
      <c r="M234" s="128">
        <f t="shared" si="7"/>
        <v>100</v>
      </c>
      <c r="N234" s="134"/>
      <c r="O234" s="135">
        <v>4200000</v>
      </c>
      <c r="P234" s="170">
        <v>120000000</v>
      </c>
      <c r="Q234" s="131"/>
    </row>
    <row r="235" spans="1:17">
      <c r="A235" s="110"/>
      <c r="B235" s="110">
        <v>5.2</v>
      </c>
      <c r="C235" s="112" t="s">
        <v>51</v>
      </c>
      <c r="D235" s="112"/>
      <c r="E235" s="112"/>
      <c r="F235" s="136"/>
      <c r="G235" s="137">
        <f>[1]MASTER!D263</f>
        <v>82600000</v>
      </c>
      <c r="H235" s="114">
        <f>[1]MASTER!P263</f>
        <v>78400000</v>
      </c>
      <c r="I235" s="114">
        <f>[1]MASTER!F263+[1]MASTER!E263+[1]MASTER!G263+[1]MASTER!H263+[1]MASTER!I263+[1]MASTER!J263+[1]MASTER!K263+[1]MASTER!L263+[1]MASTER!M263+[1]MASTER!N263+[1]MASTER!O263</f>
        <v>4200000</v>
      </c>
      <c r="J235" s="114"/>
      <c r="K235" s="115"/>
      <c r="L235" s="137">
        <f t="shared" si="6"/>
        <v>82600000</v>
      </c>
      <c r="M235" s="116"/>
      <c r="N235" s="137"/>
      <c r="O235" s="118"/>
      <c r="P235" s="118"/>
      <c r="Q235" s="119"/>
    </row>
    <row r="236" spans="1:17">
      <c r="A236" s="110"/>
      <c r="B236" s="110" t="s">
        <v>536</v>
      </c>
      <c r="C236" s="112" t="s">
        <v>537</v>
      </c>
      <c r="D236" s="112"/>
      <c r="E236" s="112"/>
      <c r="F236" s="136"/>
      <c r="G236" s="137">
        <f>[1]MASTER!D264</f>
        <v>45600000</v>
      </c>
      <c r="H236" s="114">
        <f>[1]MASTER!P264</f>
        <v>45600000</v>
      </c>
      <c r="I236" s="114">
        <f>[1]MASTER!F264+[1]MASTER!E264+[1]MASTER!G264+[1]MASTER!H264+[1]MASTER!I264+[1]MASTER!J264+[1]MASTER!K264+[1]MASTER!L264+[1]MASTER!M264+[1]MASTER!N264+[1]MASTER!O264</f>
        <v>0</v>
      </c>
      <c r="J236" s="114"/>
      <c r="K236" s="115"/>
      <c r="L236" s="137">
        <f t="shared" si="6"/>
        <v>45600000</v>
      </c>
      <c r="M236" s="116"/>
      <c r="N236" s="137"/>
      <c r="O236" s="118"/>
      <c r="P236" s="118"/>
      <c r="Q236" s="119"/>
    </row>
    <row r="237" spans="1:17">
      <c r="A237" s="110"/>
      <c r="B237" s="110" t="s">
        <v>538</v>
      </c>
      <c r="C237" s="112" t="s">
        <v>539</v>
      </c>
      <c r="D237" s="112"/>
      <c r="E237" s="112"/>
      <c r="F237" s="136"/>
      <c r="G237" s="137">
        <f>[1]MASTER!D265</f>
        <v>7927500</v>
      </c>
      <c r="H237" s="114">
        <f>[1]MASTER!P265</f>
        <v>7927500</v>
      </c>
      <c r="I237" s="114">
        <f>[1]MASTER!F265+[1]MASTER!E265+[1]MASTER!G265+[1]MASTER!H265+[1]MASTER!I265+[1]MASTER!J265+[1]MASTER!K265+[1]MASTER!L265+[1]MASTER!M265+[1]MASTER!N265+[1]MASTER!O265</f>
        <v>0</v>
      </c>
      <c r="J237" s="114"/>
      <c r="K237" s="115"/>
      <c r="L237" s="137">
        <f t="shared" si="6"/>
        <v>7927500</v>
      </c>
      <c r="M237" s="116"/>
      <c r="N237" s="137"/>
      <c r="O237" s="118"/>
      <c r="P237" s="118"/>
      <c r="Q237" s="119"/>
    </row>
    <row r="238" spans="1:17">
      <c r="A238" s="110"/>
      <c r="B238" s="110" t="s">
        <v>544</v>
      </c>
      <c r="C238" s="112" t="s">
        <v>545</v>
      </c>
      <c r="D238" s="112"/>
      <c r="E238" s="112"/>
      <c r="F238" s="136"/>
      <c r="G238" s="137">
        <f>[1]MASTER!D266</f>
        <v>1000000</v>
      </c>
      <c r="H238" s="114">
        <f>[1]MASTER!P266</f>
        <v>1000000</v>
      </c>
      <c r="I238" s="114">
        <f>[1]MASTER!F266+[1]MASTER!E266+[1]MASTER!G266+[1]MASTER!H266+[1]MASTER!I266+[1]MASTER!J266+[1]MASTER!K266+[1]MASTER!L266+[1]MASTER!M266+[1]MASTER!N266+[1]MASTER!O266</f>
        <v>0</v>
      </c>
      <c r="J238" s="114"/>
      <c r="K238" s="115"/>
      <c r="L238" s="137">
        <f t="shared" si="6"/>
        <v>1000000</v>
      </c>
      <c r="M238" s="116"/>
      <c r="N238" s="137"/>
      <c r="O238" s="118"/>
      <c r="P238" s="118"/>
      <c r="Q238" s="119"/>
    </row>
    <row r="239" spans="1:17">
      <c r="A239" s="110"/>
      <c r="B239" s="110" t="s">
        <v>546</v>
      </c>
      <c r="C239" s="112" t="s">
        <v>547</v>
      </c>
      <c r="D239" s="112"/>
      <c r="E239" s="112"/>
      <c r="F239" s="136"/>
      <c r="G239" s="137">
        <f>[1]MASTER!D267</f>
        <v>36672500</v>
      </c>
      <c r="H239" s="114">
        <f>[1]MASTER!P267</f>
        <v>36672500</v>
      </c>
      <c r="I239" s="114">
        <f>[1]MASTER!F267+[1]MASTER!E267+[1]MASTER!G267+[1]MASTER!H267+[1]MASTER!I267+[1]MASTER!J267+[1]MASTER!K267+[1]MASTER!L267+[1]MASTER!M267+[1]MASTER!N267+[1]MASTER!O267</f>
        <v>0</v>
      </c>
      <c r="J239" s="114"/>
      <c r="K239" s="115"/>
      <c r="L239" s="137">
        <f t="shared" si="6"/>
        <v>36672500</v>
      </c>
      <c r="M239" s="116"/>
      <c r="N239" s="137"/>
      <c r="O239" s="118"/>
      <c r="P239" s="118"/>
      <c r="Q239" s="119"/>
    </row>
    <row r="240" spans="1:17">
      <c r="A240" s="110"/>
      <c r="B240" s="110" t="s">
        <v>550</v>
      </c>
      <c r="C240" s="112" t="s">
        <v>551</v>
      </c>
      <c r="D240" s="112"/>
      <c r="E240" s="112"/>
      <c r="F240" s="136"/>
      <c r="G240" s="137">
        <f>[1]MASTER!D268</f>
        <v>36000000</v>
      </c>
      <c r="H240" s="114">
        <f>[1]MASTER!P268</f>
        <v>31800000</v>
      </c>
      <c r="I240" s="114">
        <f>[1]MASTER!F268+[1]MASTER!E268+[1]MASTER!G268+[1]MASTER!H268+[1]MASTER!I268+[1]MASTER!J268+[1]MASTER!K268+[1]MASTER!L268+[1]MASTER!M268+[1]MASTER!N268+[1]MASTER!O268</f>
        <v>4200000</v>
      </c>
      <c r="J240" s="114"/>
      <c r="K240" s="115"/>
      <c r="L240" s="137">
        <f t="shared" si="6"/>
        <v>36000000</v>
      </c>
      <c r="M240" s="116"/>
      <c r="N240" s="137"/>
      <c r="O240" s="118"/>
      <c r="P240" s="118"/>
      <c r="Q240" s="119"/>
    </row>
    <row r="241" spans="1:17">
      <c r="A241" s="110"/>
      <c r="B241" s="110" t="s">
        <v>633</v>
      </c>
      <c r="C241" s="112" t="s">
        <v>634</v>
      </c>
      <c r="D241" s="112"/>
      <c r="E241" s="112"/>
      <c r="F241" s="136"/>
      <c r="G241" s="137">
        <f>[1]MASTER!D269</f>
        <v>4200000</v>
      </c>
      <c r="H241" s="114">
        <f>[1]MASTER!P269</f>
        <v>0</v>
      </c>
      <c r="I241" s="114">
        <f>[1]MASTER!F269+[1]MASTER!E269+[1]MASTER!G269+[1]MASTER!H269+[1]MASTER!I269+[1]MASTER!J269+[1]MASTER!K269+[1]MASTER!L269+[1]MASTER!M269+[1]MASTER!N269+[1]MASTER!O269</f>
        <v>4200000</v>
      </c>
      <c r="J241" s="114"/>
      <c r="K241" s="115"/>
      <c r="L241" s="137">
        <f t="shared" si="6"/>
        <v>4200000</v>
      </c>
      <c r="M241" s="116"/>
      <c r="N241" s="137"/>
      <c r="O241" s="118"/>
      <c r="P241" s="118"/>
      <c r="Q241" s="119"/>
    </row>
    <row r="242" spans="1:17">
      <c r="A242" s="110"/>
      <c r="B242" s="110" t="s">
        <v>552</v>
      </c>
      <c r="C242" s="112" t="s">
        <v>553</v>
      </c>
      <c r="D242" s="112"/>
      <c r="E242" s="112"/>
      <c r="F242" s="136"/>
      <c r="G242" s="137">
        <f>[1]MASTER!D270</f>
        <v>31800000</v>
      </c>
      <c r="H242" s="114">
        <f>[1]MASTER!P270</f>
        <v>31800000</v>
      </c>
      <c r="I242" s="114">
        <f>[1]MASTER!F270+[1]MASTER!E270+[1]MASTER!G270+[1]MASTER!H270+[1]MASTER!I270+[1]MASTER!J270+[1]MASTER!K270+[1]MASTER!L270+[1]MASTER!M270+[1]MASTER!N270+[1]MASTER!O270</f>
        <v>0</v>
      </c>
      <c r="J242" s="114"/>
      <c r="K242" s="115"/>
      <c r="L242" s="137">
        <f t="shared" si="6"/>
        <v>31800000</v>
      </c>
      <c r="M242" s="116"/>
      <c r="N242" s="137"/>
      <c r="O242" s="118"/>
      <c r="P242" s="118"/>
      <c r="Q242" s="119"/>
    </row>
    <row r="243" spans="1:17">
      <c r="A243" s="110"/>
      <c r="B243" s="110" t="s">
        <v>554</v>
      </c>
      <c r="C243" s="112" t="s">
        <v>555</v>
      </c>
      <c r="D243" s="112"/>
      <c r="E243" s="112"/>
      <c r="F243" s="136"/>
      <c r="G243" s="137">
        <f>[1]MASTER!D271</f>
        <v>1000000</v>
      </c>
      <c r="H243" s="114">
        <f>[1]MASTER!P271</f>
        <v>1000000</v>
      </c>
      <c r="I243" s="114">
        <f>[1]MASTER!F271+[1]MASTER!E271+[1]MASTER!G271+[1]MASTER!H271+[1]MASTER!I271+[1]MASTER!J271+[1]MASTER!K271+[1]MASTER!L271+[1]MASTER!M271+[1]MASTER!N271+[1]MASTER!O271</f>
        <v>0</v>
      </c>
      <c r="J243" s="114"/>
      <c r="K243" s="115"/>
      <c r="L243" s="137">
        <f t="shared" si="6"/>
        <v>1000000</v>
      </c>
      <c r="M243" s="116"/>
      <c r="N243" s="137"/>
      <c r="O243" s="118"/>
      <c r="P243" s="118"/>
      <c r="Q243" s="119"/>
    </row>
    <row r="244" spans="1:17">
      <c r="A244" s="110"/>
      <c r="B244" s="110" t="s">
        <v>556</v>
      </c>
      <c r="C244" s="112" t="s">
        <v>557</v>
      </c>
      <c r="D244" s="112"/>
      <c r="E244" s="112"/>
      <c r="F244" s="136"/>
      <c r="G244" s="137">
        <f>[1]MASTER!D272</f>
        <v>1000000</v>
      </c>
      <c r="H244" s="114">
        <f>[1]MASTER!P272</f>
        <v>1000000</v>
      </c>
      <c r="I244" s="114">
        <f>[1]MASTER!F272+[1]MASTER!E272+[1]MASTER!G272+[1]MASTER!H272+[1]MASTER!I272+[1]MASTER!J272+[1]MASTER!K272+[1]MASTER!L272+[1]MASTER!M272+[1]MASTER!N272+[1]MASTER!O272</f>
        <v>0</v>
      </c>
      <c r="J244" s="114"/>
      <c r="K244" s="115"/>
      <c r="L244" s="137">
        <f t="shared" si="6"/>
        <v>1000000</v>
      </c>
      <c r="M244" s="116"/>
      <c r="N244" s="137"/>
      <c r="O244" s="118"/>
      <c r="P244" s="118"/>
      <c r="Q244" s="119"/>
    </row>
    <row r="245" spans="1:17">
      <c r="A245" s="110"/>
      <c r="B245" s="110" t="s">
        <v>558</v>
      </c>
      <c r="C245" s="112" t="s">
        <v>559</v>
      </c>
      <c r="D245" s="112"/>
      <c r="E245" s="112"/>
      <c r="F245" s="136"/>
      <c r="G245" s="137">
        <f>[1]MASTER!D273</f>
        <v>0</v>
      </c>
      <c r="H245" s="114">
        <f>[1]MASTER!P273</f>
        <v>0</v>
      </c>
      <c r="I245" s="114">
        <f>[1]MASTER!F273+[1]MASTER!E273+[1]MASTER!G273+[1]MASTER!H273+[1]MASTER!I273+[1]MASTER!J273+[1]MASTER!K273+[1]MASTER!L273+[1]MASTER!M273+[1]MASTER!N273+[1]MASTER!O273</f>
        <v>0</v>
      </c>
      <c r="J245" s="114"/>
      <c r="K245" s="115"/>
      <c r="L245" s="137">
        <v>0</v>
      </c>
      <c r="M245" s="116"/>
      <c r="N245" s="137"/>
      <c r="O245" s="118"/>
      <c r="P245" s="118"/>
      <c r="Q245" s="119"/>
    </row>
    <row r="246" spans="1:17">
      <c r="A246" s="110"/>
      <c r="B246" s="110">
        <v>5.3</v>
      </c>
      <c r="C246" s="112" t="s">
        <v>40</v>
      </c>
      <c r="D246" s="112"/>
      <c r="E246" s="112"/>
      <c r="F246" s="136"/>
      <c r="G246" s="137">
        <f>[1]MASTER!D274</f>
        <v>41600000</v>
      </c>
      <c r="H246" s="114">
        <f>[1]MASTER!P274</f>
        <v>41600000</v>
      </c>
      <c r="I246" s="114">
        <f>[1]MASTER!F274+[1]MASTER!E274+[1]MASTER!G274+[1]MASTER!H274+[1]MASTER!I274+[1]MASTER!J274+[1]MASTER!K274+[1]MASTER!L274+[1]MASTER!M274+[1]MASTER!N274+[1]MASTER!O274</f>
        <v>0</v>
      </c>
      <c r="J246" s="114"/>
      <c r="K246" s="115"/>
      <c r="L246" s="137">
        <f t="shared" ref="L246:L309" si="8">H246+I246</f>
        <v>41600000</v>
      </c>
      <c r="M246" s="116"/>
      <c r="N246" s="137"/>
      <c r="O246" s="118"/>
      <c r="P246" s="118"/>
      <c r="Q246" s="119"/>
    </row>
    <row r="247" spans="1:17">
      <c r="A247" s="110"/>
      <c r="B247" s="110" t="s">
        <v>607</v>
      </c>
      <c r="C247" s="112" t="s">
        <v>608</v>
      </c>
      <c r="D247" s="112"/>
      <c r="E247" s="112"/>
      <c r="F247" s="136"/>
      <c r="G247" s="137">
        <f>[1]MASTER!D275</f>
        <v>41600000</v>
      </c>
      <c r="H247" s="114">
        <f>[1]MASTER!P275</f>
        <v>41600000</v>
      </c>
      <c r="I247" s="114">
        <f>[1]MASTER!F275+[1]MASTER!E275+[1]MASTER!G275+[1]MASTER!H275+[1]MASTER!I275+[1]MASTER!J275+[1]MASTER!K275+[1]MASTER!L275+[1]MASTER!M275+[1]MASTER!N275+[1]MASTER!O275</f>
        <v>0</v>
      </c>
      <c r="J247" s="114"/>
      <c r="K247" s="115"/>
      <c r="L247" s="137">
        <f t="shared" si="8"/>
        <v>41600000</v>
      </c>
      <c r="M247" s="116"/>
      <c r="N247" s="137"/>
      <c r="O247" s="118"/>
      <c r="P247" s="118"/>
      <c r="Q247" s="119"/>
    </row>
    <row r="248" spans="1:17">
      <c r="A248" s="110"/>
      <c r="B248" s="110" t="s">
        <v>609</v>
      </c>
      <c r="C248" s="112" t="s">
        <v>608</v>
      </c>
      <c r="D248" s="112"/>
      <c r="E248" s="112"/>
      <c r="F248" s="136"/>
      <c r="G248" s="137">
        <f>[1]MASTER!D276</f>
        <v>41600000</v>
      </c>
      <c r="H248" s="114">
        <f>[1]MASTER!P276</f>
        <v>41600000</v>
      </c>
      <c r="I248" s="114">
        <f>[1]MASTER!F276+[1]MASTER!E276+[1]MASTER!G276+[1]MASTER!H276+[1]MASTER!I276+[1]MASTER!J276+[1]MASTER!K276+[1]MASTER!L276+[1]MASTER!M276+[1]MASTER!N276+[1]MASTER!O276</f>
        <v>0</v>
      </c>
      <c r="J248" s="114"/>
      <c r="K248" s="115"/>
      <c r="L248" s="137">
        <f t="shared" si="8"/>
        <v>41600000</v>
      </c>
      <c r="M248" s="116"/>
      <c r="N248" s="137"/>
      <c r="O248" s="118"/>
      <c r="P248" s="118"/>
      <c r="Q248" s="119"/>
    </row>
    <row r="249" spans="1:17">
      <c r="A249" s="120" t="s">
        <v>690</v>
      </c>
      <c r="B249" s="109"/>
      <c r="C249" s="111" t="s">
        <v>691</v>
      </c>
      <c r="D249" s="112" t="s">
        <v>692</v>
      </c>
      <c r="E249" s="111"/>
      <c r="F249" s="113" t="s">
        <v>535</v>
      </c>
      <c r="G249" s="114">
        <f>[1]MASTER!D277</f>
        <v>11412500</v>
      </c>
      <c r="H249" s="114">
        <f>[1]MASTER!P277</f>
        <v>0</v>
      </c>
      <c r="I249" s="114">
        <f>[1]MASTER!F277+[1]MASTER!E277+[1]MASTER!G277+[1]MASTER!H277+[1]MASTER!I277+[1]MASTER!J277+[1]MASTER!K277+[1]MASTER!L277+[1]MASTER!M277+[1]MASTER!N277+[1]MASTER!O277</f>
        <v>11412500</v>
      </c>
      <c r="J249" s="114"/>
      <c r="K249" s="115" t="s">
        <v>535</v>
      </c>
      <c r="L249" s="114">
        <f t="shared" si="8"/>
        <v>11412500</v>
      </c>
      <c r="M249" s="116">
        <f t="shared" si="7"/>
        <v>100</v>
      </c>
      <c r="N249" s="171"/>
      <c r="O249" s="135">
        <f>L249</f>
        <v>11412500</v>
      </c>
      <c r="P249" s="118"/>
      <c r="Q249" s="119"/>
    </row>
    <row r="250" spans="1:17">
      <c r="A250" s="110"/>
      <c r="B250" s="110">
        <v>5.2</v>
      </c>
      <c r="C250" s="112" t="s">
        <v>51</v>
      </c>
      <c r="D250" s="112"/>
      <c r="E250" s="112"/>
      <c r="F250" s="136"/>
      <c r="G250" s="137">
        <f>[1]MASTER!D278</f>
        <v>11412500</v>
      </c>
      <c r="H250" s="114">
        <f>[1]MASTER!P278</f>
        <v>0</v>
      </c>
      <c r="I250" s="114">
        <f>[1]MASTER!F278+[1]MASTER!E278+[1]MASTER!G278+[1]MASTER!H278+[1]MASTER!I278+[1]MASTER!J278+[1]MASTER!K278+[1]MASTER!L278+[1]MASTER!M278+[1]MASTER!N278+[1]MASTER!O278</f>
        <v>11412500</v>
      </c>
      <c r="J250" s="114"/>
      <c r="K250" s="115"/>
      <c r="L250" s="137">
        <f t="shared" si="8"/>
        <v>11412500</v>
      </c>
      <c r="M250" s="116"/>
      <c r="N250" s="137"/>
      <c r="O250" s="118"/>
      <c r="P250" s="118"/>
      <c r="Q250" s="119"/>
    </row>
    <row r="251" spans="1:17">
      <c r="A251" s="110"/>
      <c r="B251" s="110" t="s">
        <v>536</v>
      </c>
      <c r="C251" s="112" t="s">
        <v>537</v>
      </c>
      <c r="D251" s="112"/>
      <c r="E251" s="112"/>
      <c r="F251" s="136"/>
      <c r="G251" s="137">
        <f>[1]MASTER!D279</f>
        <v>1787500</v>
      </c>
      <c r="H251" s="114">
        <f>[1]MASTER!P279</f>
        <v>0</v>
      </c>
      <c r="I251" s="114">
        <f>[1]MASTER!F279+[1]MASTER!E279+[1]MASTER!G279+[1]MASTER!H279+[1]MASTER!I279+[1]MASTER!J279+[1]MASTER!K279+[1]MASTER!L279+[1]MASTER!M279+[1]MASTER!N279+[1]MASTER!O279</f>
        <v>1787500</v>
      </c>
      <c r="J251" s="114"/>
      <c r="K251" s="115"/>
      <c r="L251" s="137">
        <f t="shared" si="8"/>
        <v>1787500</v>
      </c>
      <c r="M251" s="116"/>
      <c r="N251" s="137"/>
      <c r="O251" s="118"/>
      <c r="P251" s="118"/>
      <c r="Q251" s="119"/>
    </row>
    <row r="252" spans="1:17">
      <c r="A252" s="110"/>
      <c r="B252" s="110" t="s">
        <v>538</v>
      </c>
      <c r="C252" s="112" t="s">
        <v>539</v>
      </c>
      <c r="D252" s="112"/>
      <c r="E252" s="112"/>
      <c r="F252" s="136"/>
      <c r="G252" s="137">
        <f>[1]MASTER!D280</f>
        <v>80000</v>
      </c>
      <c r="H252" s="114">
        <f>[1]MASTER!P280</f>
        <v>0</v>
      </c>
      <c r="I252" s="114">
        <f>[1]MASTER!F280+[1]MASTER!E280+[1]MASTER!G280+[1]MASTER!H280+[1]MASTER!I280+[1]MASTER!J280+[1]MASTER!K280+[1]MASTER!L280+[1]MASTER!M280+[1]MASTER!N280+[1]MASTER!O280</f>
        <v>80000</v>
      </c>
      <c r="J252" s="114"/>
      <c r="K252" s="115"/>
      <c r="L252" s="137">
        <f t="shared" si="8"/>
        <v>80000</v>
      </c>
      <c r="M252" s="116"/>
      <c r="N252" s="137"/>
      <c r="O252" s="118"/>
      <c r="P252" s="118"/>
      <c r="Q252" s="119"/>
    </row>
    <row r="253" spans="1:17">
      <c r="A253" s="110"/>
      <c r="B253" s="110" t="s">
        <v>544</v>
      </c>
      <c r="C253" s="112" t="s">
        <v>545</v>
      </c>
      <c r="D253" s="112"/>
      <c r="E253" s="112"/>
      <c r="F253" s="136"/>
      <c r="G253" s="137">
        <f>[1]MASTER!D281</f>
        <v>60000</v>
      </c>
      <c r="H253" s="114">
        <f>[1]MASTER!P281</f>
        <v>0</v>
      </c>
      <c r="I253" s="114">
        <f>[1]MASTER!F281+[1]MASTER!E281+[1]MASTER!G281+[1]MASTER!H281+[1]MASTER!I281+[1]MASTER!J281+[1]MASTER!K281+[1]MASTER!L281+[1]MASTER!M281+[1]MASTER!N281+[1]MASTER!O281</f>
        <v>60000</v>
      </c>
      <c r="J253" s="114"/>
      <c r="K253" s="115"/>
      <c r="L253" s="137">
        <f t="shared" si="8"/>
        <v>60000</v>
      </c>
      <c r="M253" s="116"/>
      <c r="N253" s="137"/>
      <c r="O253" s="118"/>
      <c r="P253" s="118"/>
      <c r="Q253" s="119"/>
    </row>
    <row r="254" spans="1:17">
      <c r="A254" s="110"/>
      <c r="B254" s="110" t="s">
        <v>546</v>
      </c>
      <c r="C254" s="112" t="s">
        <v>547</v>
      </c>
      <c r="D254" s="112"/>
      <c r="E254" s="112"/>
      <c r="F254" s="136"/>
      <c r="G254" s="137">
        <f>[1]MASTER!D282</f>
        <v>1647500</v>
      </c>
      <c r="H254" s="114">
        <f>[1]MASTER!P282</f>
        <v>0</v>
      </c>
      <c r="I254" s="114">
        <f>[1]MASTER!F282+[1]MASTER!E282+[1]MASTER!G282+[1]MASTER!H282+[1]MASTER!I282+[1]MASTER!J282+[1]MASTER!K282+[1]MASTER!L282+[1]MASTER!M282+[1]MASTER!N282+[1]MASTER!O282</f>
        <v>1647500</v>
      </c>
      <c r="J254" s="114"/>
      <c r="K254" s="115"/>
      <c r="L254" s="137">
        <f t="shared" si="8"/>
        <v>1647500</v>
      </c>
      <c r="M254" s="116"/>
      <c r="N254" s="137"/>
      <c r="O254" s="118"/>
      <c r="P254" s="118"/>
      <c r="Q254" s="119"/>
    </row>
    <row r="255" spans="1:17">
      <c r="A255" s="110"/>
      <c r="B255" s="110" t="s">
        <v>550</v>
      </c>
      <c r="C255" s="112" t="s">
        <v>551</v>
      </c>
      <c r="D255" s="112"/>
      <c r="E255" s="112"/>
      <c r="F255" s="136"/>
      <c r="G255" s="137">
        <f>[1]MASTER!D283</f>
        <v>5625000</v>
      </c>
      <c r="H255" s="114">
        <f>[1]MASTER!P283</f>
        <v>0</v>
      </c>
      <c r="I255" s="114">
        <f>[1]MASTER!F283+[1]MASTER!E283+[1]MASTER!G283+[1]MASTER!H283+[1]MASTER!I283+[1]MASTER!J283+[1]MASTER!K283+[1]MASTER!L283+[1]MASTER!M283+[1]MASTER!N283+[1]MASTER!O283</f>
        <v>5625000</v>
      </c>
      <c r="J255" s="114"/>
      <c r="K255" s="115"/>
      <c r="L255" s="137">
        <f t="shared" si="8"/>
        <v>5625000</v>
      </c>
      <c r="M255" s="116"/>
      <c r="N255" s="137"/>
      <c r="O255" s="118"/>
      <c r="P255" s="118"/>
      <c r="Q255" s="119"/>
    </row>
    <row r="256" spans="1:17">
      <c r="A256" s="110"/>
      <c r="B256" s="110" t="s">
        <v>633</v>
      </c>
      <c r="C256" s="112" t="s">
        <v>634</v>
      </c>
      <c r="D256" s="112"/>
      <c r="E256" s="112"/>
      <c r="F256" s="136"/>
      <c r="G256" s="137">
        <f>[1]MASTER!D284</f>
        <v>5625000</v>
      </c>
      <c r="H256" s="114">
        <f>[1]MASTER!P284</f>
        <v>0</v>
      </c>
      <c r="I256" s="114">
        <f>[1]MASTER!F284+[1]MASTER!E284+[1]MASTER!G284+[1]MASTER!H284+[1]MASTER!I284+[1]MASTER!J284+[1]MASTER!K284+[1]MASTER!L284+[1]MASTER!M284+[1]MASTER!N284+[1]MASTER!O284</f>
        <v>5625000</v>
      </c>
      <c r="J256" s="114"/>
      <c r="K256" s="115"/>
      <c r="L256" s="137">
        <f t="shared" si="8"/>
        <v>5625000</v>
      </c>
      <c r="M256" s="116"/>
      <c r="N256" s="137"/>
      <c r="O256" s="118"/>
      <c r="P256" s="118"/>
      <c r="Q256" s="119"/>
    </row>
    <row r="257" spans="1:17">
      <c r="A257" s="110"/>
      <c r="B257" s="110" t="s">
        <v>560</v>
      </c>
      <c r="C257" s="112" t="s">
        <v>561</v>
      </c>
      <c r="D257" s="112"/>
      <c r="E257" s="112"/>
      <c r="F257" s="136"/>
      <c r="G257" s="137">
        <f>[1]MASTER!D285</f>
        <v>4000000</v>
      </c>
      <c r="H257" s="114">
        <f>[1]MASTER!P285</f>
        <v>0</v>
      </c>
      <c r="I257" s="114">
        <f>[1]MASTER!F285+[1]MASTER!E285+[1]MASTER!G285+[1]MASTER!H285+[1]MASTER!I285+[1]MASTER!J285+[1]MASTER!K285+[1]MASTER!L285+[1]MASTER!M285+[1]MASTER!N285+[1]MASTER!O285</f>
        <v>4000000</v>
      </c>
      <c r="J257" s="114"/>
      <c r="K257" s="115"/>
      <c r="L257" s="137">
        <f t="shared" si="8"/>
        <v>4000000</v>
      </c>
      <c r="M257" s="116"/>
      <c r="N257" s="137"/>
      <c r="O257" s="118"/>
      <c r="P257" s="118"/>
      <c r="Q257" s="119"/>
    </row>
    <row r="258" spans="1:17">
      <c r="A258" s="110"/>
      <c r="B258" s="110" t="s">
        <v>693</v>
      </c>
      <c r="C258" s="112" t="s">
        <v>694</v>
      </c>
      <c r="D258" s="112"/>
      <c r="E258" s="112"/>
      <c r="F258" s="136"/>
      <c r="G258" s="137">
        <f>[1]MASTER!D286</f>
        <v>4000000</v>
      </c>
      <c r="H258" s="114">
        <f>[1]MASTER!P286</f>
        <v>0</v>
      </c>
      <c r="I258" s="114">
        <f>[1]MASTER!F286+[1]MASTER!E286+[1]MASTER!G286+[1]MASTER!H286+[1]MASTER!I286+[1]MASTER!J286+[1]MASTER!K286+[1]MASTER!L286+[1]MASTER!M286+[1]MASTER!N286+[1]MASTER!O286</f>
        <v>4000000</v>
      </c>
      <c r="J258" s="114"/>
      <c r="K258" s="115"/>
      <c r="L258" s="137">
        <f t="shared" si="8"/>
        <v>4000000</v>
      </c>
      <c r="M258" s="116"/>
      <c r="N258" s="137"/>
      <c r="O258" s="118"/>
      <c r="P258" s="118"/>
      <c r="Q258" s="119"/>
    </row>
    <row r="259" spans="1:17">
      <c r="A259" s="120">
        <v>2</v>
      </c>
      <c r="B259" s="109"/>
      <c r="C259" s="111" t="s">
        <v>695</v>
      </c>
      <c r="D259" s="112"/>
      <c r="E259" s="111"/>
      <c r="F259" s="113"/>
      <c r="G259" s="114">
        <f>[1]MASTER!D287</f>
        <v>850401689</v>
      </c>
      <c r="H259" s="114">
        <f>[1]MASTER!P287</f>
        <v>19941400</v>
      </c>
      <c r="I259" s="114">
        <f>[1]MASTER!F287+[1]MASTER!E287+[1]MASTER!G287+[1]MASTER!H287+[1]MASTER!I287+[1]MASTER!J287+[1]MASTER!K287+[1]MASTER!L287+[1]MASTER!M287+[1]MASTER!N287+[1]MASTER!O287</f>
        <v>781288600</v>
      </c>
      <c r="J259" s="114"/>
      <c r="K259" s="115"/>
      <c r="L259" s="114">
        <f t="shared" si="8"/>
        <v>801230000</v>
      </c>
      <c r="M259" s="116">
        <f t="shared" si="7"/>
        <v>94.217827923434427</v>
      </c>
      <c r="N259" s="137"/>
      <c r="O259" s="118"/>
      <c r="P259" s="118"/>
      <c r="Q259" s="119"/>
    </row>
    <row r="260" spans="1:17">
      <c r="A260" s="120">
        <v>2.0099999999999998</v>
      </c>
      <c r="B260" s="109"/>
      <c r="C260" s="111" t="s">
        <v>75</v>
      </c>
      <c r="D260" s="112"/>
      <c r="E260" s="111"/>
      <c r="F260" s="113"/>
      <c r="G260" s="114">
        <f>[1]MASTER!D288</f>
        <v>8000000</v>
      </c>
      <c r="H260" s="114">
        <f>[1]MASTER!P288</f>
        <v>0</v>
      </c>
      <c r="I260" s="114">
        <f>[1]MASTER!F288+[1]MASTER!E288+[1]MASTER!G288+[1]MASTER!H288+[1]MASTER!I288+[1]MASTER!J288+[1]MASTER!K288+[1]MASTER!L288+[1]MASTER!M288+[1]MASTER!N288+[1]MASTER!O288</f>
        <v>8000000</v>
      </c>
      <c r="J260" s="114"/>
      <c r="K260" s="115"/>
      <c r="L260" s="114">
        <f t="shared" si="8"/>
        <v>8000000</v>
      </c>
      <c r="M260" s="116">
        <f t="shared" si="7"/>
        <v>100</v>
      </c>
      <c r="N260" s="137"/>
      <c r="O260" s="118"/>
      <c r="P260" s="118"/>
      <c r="Q260" s="119"/>
    </row>
    <row r="261" spans="1:17" s="132" customFormat="1" ht="30" customHeight="1">
      <c r="A261" s="120" t="s">
        <v>696</v>
      </c>
      <c r="B261" s="109"/>
      <c r="C261" s="125" t="s">
        <v>697</v>
      </c>
      <c r="D261" s="126" t="s">
        <v>698</v>
      </c>
      <c r="E261" s="125"/>
      <c r="F261" s="123" t="s">
        <v>535</v>
      </c>
      <c r="G261" s="127">
        <f>[1]MASTER!D289</f>
        <v>8000000</v>
      </c>
      <c r="H261" s="127">
        <f>[1]MASTER!P289</f>
        <v>0</v>
      </c>
      <c r="I261" s="127">
        <f>[1]MASTER!F289+[1]MASTER!E289+[1]MASTER!G289+[1]MASTER!H289+[1]MASTER!I289+[1]MASTER!J289+[1]MASTER!K289+[1]MASTER!L289+[1]MASTER!M289+[1]MASTER!N289+[1]MASTER!O289</f>
        <v>8000000</v>
      </c>
      <c r="J261" s="127"/>
      <c r="K261" s="115" t="s">
        <v>535</v>
      </c>
      <c r="L261" s="127">
        <f t="shared" si="8"/>
        <v>8000000</v>
      </c>
      <c r="M261" s="128"/>
      <c r="N261" s="135">
        <f>L261</f>
        <v>8000000</v>
      </c>
      <c r="O261" s="130"/>
      <c r="P261" s="130"/>
      <c r="Q261" s="131"/>
    </row>
    <row r="262" spans="1:17">
      <c r="A262" s="110"/>
      <c r="B262" s="110">
        <v>5.2</v>
      </c>
      <c r="C262" s="112" t="s">
        <v>51</v>
      </c>
      <c r="D262" s="112"/>
      <c r="E262" s="112"/>
      <c r="F262" s="136"/>
      <c r="G262" s="137">
        <f>[1]MASTER!D290</f>
        <v>8000000</v>
      </c>
      <c r="H262" s="114">
        <f>[1]MASTER!P290</f>
        <v>0</v>
      </c>
      <c r="I262" s="114">
        <f>[1]MASTER!F290+[1]MASTER!E290+[1]MASTER!G290+[1]MASTER!H290+[1]MASTER!I290+[1]MASTER!J290+[1]MASTER!K290+[1]MASTER!L290+[1]MASTER!M290+[1]MASTER!N290+[1]MASTER!O290</f>
        <v>8000000</v>
      </c>
      <c r="J262" s="114"/>
      <c r="K262" s="115"/>
      <c r="L262" s="137">
        <f t="shared" si="8"/>
        <v>8000000</v>
      </c>
      <c r="M262" s="116"/>
      <c r="N262" s="137"/>
      <c r="O262" s="118"/>
      <c r="P262" s="118"/>
      <c r="Q262" s="119"/>
    </row>
    <row r="263" spans="1:17">
      <c r="A263" s="110"/>
      <c r="B263" s="110" t="s">
        <v>536</v>
      </c>
      <c r="C263" s="112" t="s">
        <v>537</v>
      </c>
      <c r="D263" s="112"/>
      <c r="E263" s="112"/>
      <c r="F263" s="136"/>
      <c r="G263" s="137">
        <f>[1]MASTER!D291</f>
        <v>8000000</v>
      </c>
      <c r="H263" s="114">
        <f>[1]MASTER!P291</f>
        <v>0</v>
      </c>
      <c r="I263" s="114">
        <f>[1]MASTER!F291+[1]MASTER!E291+[1]MASTER!G291+[1]MASTER!H291+[1]MASTER!I291+[1]MASTER!J291+[1]MASTER!K291+[1]MASTER!L291+[1]MASTER!M291+[1]MASTER!N291+[1]MASTER!O291</f>
        <v>8000000</v>
      </c>
      <c r="J263" s="114"/>
      <c r="K263" s="115"/>
      <c r="L263" s="137">
        <f t="shared" si="8"/>
        <v>8000000</v>
      </c>
      <c r="M263" s="116"/>
      <c r="N263" s="137"/>
      <c r="O263" s="118"/>
      <c r="P263" s="118"/>
      <c r="Q263" s="119"/>
    </row>
    <row r="264" spans="1:17">
      <c r="A264" s="110"/>
      <c r="B264" s="110" t="s">
        <v>538</v>
      </c>
      <c r="C264" s="112" t="s">
        <v>539</v>
      </c>
      <c r="D264" s="112"/>
      <c r="E264" s="112"/>
      <c r="F264" s="136"/>
      <c r="G264" s="137">
        <f>[1]MASTER!D292</f>
        <v>8000000</v>
      </c>
      <c r="H264" s="114">
        <f>[1]MASTER!P292</f>
        <v>0</v>
      </c>
      <c r="I264" s="114">
        <f>[1]MASTER!F292+[1]MASTER!E292+[1]MASTER!G292+[1]MASTER!H292+[1]MASTER!I292+[1]MASTER!J292+[1]MASTER!K292+[1]MASTER!L292+[1]MASTER!M292+[1]MASTER!N292+[1]MASTER!O292</f>
        <v>8000000</v>
      </c>
      <c r="J264" s="114"/>
      <c r="K264" s="115"/>
      <c r="L264" s="137">
        <f t="shared" si="8"/>
        <v>8000000</v>
      </c>
      <c r="M264" s="116"/>
      <c r="N264" s="137"/>
      <c r="O264" s="118"/>
      <c r="P264" s="118"/>
      <c r="Q264" s="119"/>
    </row>
    <row r="265" spans="1:17">
      <c r="A265" s="120">
        <v>2.02</v>
      </c>
      <c r="B265" s="109"/>
      <c r="C265" s="111" t="s">
        <v>76</v>
      </c>
      <c r="D265" s="112"/>
      <c r="E265" s="111"/>
      <c r="F265" s="113"/>
      <c r="G265" s="114">
        <f>[1]MASTER!D293</f>
        <v>47286700</v>
      </c>
      <c r="H265" s="114">
        <f>[1]MASTER!P293</f>
        <v>4037500</v>
      </c>
      <c r="I265" s="114">
        <f>[1]MASTER!F293+[1]MASTER!E293+[1]MASTER!G293+[1]MASTER!H293+[1]MASTER!I293+[1]MASTER!J293+[1]MASTER!K293+[1]MASTER!L293+[1]MASTER!M293+[1]MASTER!N293+[1]MASTER!O293</f>
        <v>42891700</v>
      </c>
      <c r="J265" s="114"/>
      <c r="K265" s="115"/>
      <c r="L265" s="114">
        <f t="shared" si="8"/>
        <v>46929200</v>
      </c>
      <c r="M265" s="116">
        <f t="shared" si="7"/>
        <v>99.243973463997278</v>
      </c>
      <c r="N265" s="137"/>
      <c r="O265" s="118"/>
      <c r="P265" s="118"/>
      <c r="Q265" s="119"/>
    </row>
    <row r="266" spans="1:17" s="132" customFormat="1" ht="25.5">
      <c r="A266" s="120" t="s">
        <v>699</v>
      </c>
      <c r="B266" s="109"/>
      <c r="C266" s="125" t="s">
        <v>700</v>
      </c>
      <c r="D266" s="126" t="s">
        <v>701</v>
      </c>
      <c r="E266" s="125"/>
      <c r="F266" s="123" t="s">
        <v>535</v>
      </c>
      <c r="G266" s="127">
        <f>[1]MASTER!D294</f>
        <v>22935000</v>
      </c>
      <c r="H266" s="127">
        <f>[1]MASTER!P294</f>
        <v>922500</v>
      </c>
      <c r="I266" s="127">
        <f>[1]MASTER!F294+[1]MASTER!E294+[1]MASTER!G294+[1]MASTER!H294+[1]MASTER!I294+[1]MASTER!J294+[1]MASTER!K294+[1]MASTER!L294+[1]MASTER!M294+[1]MASTER!N294+[1]MASTER!O294</f>
        <v>21655000</v>
      </c>
      <c r="J266" s="127"/>
      <c r="K266" s="115" t="s">
        <v>535</v>
      </c>
      <c r="L266" s="127">
        <f t="shared" si="8"/>
        <v>22577500</v>
      </c>
      <c r="M266" s="128">
        <f t="shared" si="7"/>
        <v>98.441247002398086</v>
      </c>
      <c r="N266" s="135">
        <f>L266</f>
        <v>22577500</v>
      </c>
      <c r="O266" s="130"/>
      <c r="P266" s="130"/>
      <c r="Q266" s="131"/>
    </row>
    <row r="267" spans="1:17">
      <c r="A267" s="110"/>
      <c r="B267" s="110">
        <v>5.2</v>
      </c>
      <c r="C267" s="112" t="s">
        <v>51</v>
      </c>
      <c r="D267" s="112"/>
      <c r="E267" s="112"/>
      <c r="F267" s="136"/>
      <c r="G267" s="137">
        <f>[1]MASTER!D295</f>
        <v>22935000</v>
      </c>
      <c r="H267" s="114">
        <f>[1]MASTER!P295</f>
        <v>922500</v>
      </c>
      <c r="I267" s="114">
        <f>[1]MASTER!F295+[1]MASTER!E295+[1]MASTER!G295+[1]MASTER!H295+[1]MASTER!I295+[1]MASTER!J295+[1]MASTER!K295+[1]MASTER!L295+[1]MASTER!M295+[1]MASTER!N295+[1]MASTER!O295</f>
        <v>21655000</v>
      </c>
      <c r="J267" s="114"/>
      <c r="K267" s="115"/>
      <c r="L267" s="137">
        <f t="shared" si="8"/>
        <v>22577500</v>
      </c>
      <c r="M267" s="116"/>
      <c r="N267" s="137"/>
      <c r="O267" s="118"/>
      <c r="P267" s="118"/>
      <c r="Q267" s="119"/>
    </row>
    <row r="268" spans="1:17">
      <c r="A268" s="110"/>
      <c r="B268" s="110" t="s">
        <v>536</v>
      </c>
      <c r="C268" s="112" t="s">
        <v>537</v>
      </c>
      <c r="D268" s="112"/>
      <c r="E268" s="112"/>
      <c r="F268" s="136"/>
      <c r="G268" s="137">
        <f>[1]MASTER!D296</f>
        <v>5280000</v>
      </c>
      <c r="H268" s="114">
        <f>[1]MASTER!P296</f>
        <v>922500</v>
      </c>
      <c r="I268" s="114">
        <f>[1]MASTER!F296+[1]MASTER!E296+[1]MASTER!G296+[1]MASTER!H296+[1]MASTER!I296+[1]MASTER!J296+[1]MASTER!K296+[1]MASTER!L296+[1]MASTER!M296+[1]MASTER!N296+[1]MASTER!O296</f>
        <v>4275000</v>
      </c>
      <c r="J268" s="114"/>
      <c r="K268" s="115"/>
      <c r="L268" s="137">
        <f t="shared" si="8"/>
        <v>5197500</v>
      </c>
      <c r="M268" s="116"/>
      <c r="N268" s="137"/>
      <c r="O268" s="118"/>
      <c r="P268" s="118"/>
      <c r="Q268" s="119"/>
    </row>
    <row r="269" spans="1:17">
      <c r="A269" s="110"/>
      <c r="B269" s="110" t="s">
        <v>546</v>
      </c>
      <c r="C269" s="112" t="s">
        <v>547</v>
      </c>
      <c r="D269" s="112"/>
      <c r="E269" s="112"/>
      <c r="F269" s="136"/>
      <c r="G269" s="137">
        <f>[1]MASTER!D297</f>
        <v>5280000</v>
      </c>
      <c r="H269" s="114">
        <f>[1]MASTER!P297</f>
        <v>922500</v>
      </c>
      <c r="I269" s="114">
        <f>[1]MASTER!F297+[1]MASTER!E297+[1]MASTER!G297+[1]MASTER!H297+[1]MASTER!I297+[1]MASTER!J297+[1]MASTER!K297+[1]MASTER!L297+[1]MASTER!M297+[1]MASTER!N297+[1]MASTER!O297</f>
        <v>4275000</v>
      </c>
      <c r="J269" s="114"/>
      <c r="K269" s="115"/>
      <c r="L269" s="137">
        <f t="shared" si="8"/>
        <v>5197500</v>
      </c>
      <c r="M269" s="116"/>
      <c r="N269" s="137"/>
      <c r="O269" s="118"/>
      <c r="P269" s="118"/>
      <c r="Q269" s="119"/>
    </row>
    <row r="270" spans="1:17">
      <c r="A270" s="110"/>
      <c r="B270" s="110" t="s">
        <v>550</v>
      </c>
      <c r="C270" s="112" t="s">
        <v>551</v>
      </c>
      <c r="D270" s="112"/>
      <c r="E270" s="112"/>
      <c r="F270" s="136"/>
      <c r="G270" s="137">
        <f>[1]MASTER!D298</f>
        <v>17655000</v>
      </c>
      <c r="H270" s="114">
        <f>[1]MASTER!P298</f>
        <v>0</v>
      </c>
      <c r="I270" s="114">
        <f>[1]MASTER!F298+[1]MASTER!E298+[1]MASTER!G298+[1]MASTER!H298+[1]MASTER!I298+[1]MASTER!J298+[1]MASTER!K298+[1]MASTER!L298+[1]MASTER!M298+[1]MASTER!N298+[1]MASTER!O298</f>
        <v>17380000</v>
      </c>
      <c r="J270" s="114"/>
      <c r="K270" s="115"/>
      <c r="L270" s="137">
        <f t="shared" si="8"/>
        <v>17380000</v>
      </c>
      <c r="M270" s="116"/>
      <c r="N270" s="137"/>
      <c r="O270" s="118"/>
      <c r="P270" s="118"/>
      <c r="Q270" s="119"/>
    </row>
    <row r="271" spans="1:17">
      <c r="A271" s="110"/>
      <c r="B271" s="110" t="s">
        <v>552</v>
      </c>
      <c r="C271" s="112" t="s">
        <v>553</v>
      </c>
      <c r="D271" s="112"/>
      <c r="E271" s="112"/>
      <c r="F271" s="136"/>
      <c r="G271" s="137">
        <f>[1]MASTER!D299</f>
        <v>17655000</v>
      </c>
      <c r="H271" s="114">
        <f>[1]MASTER!P299</f>
        <v>0</v>
      </c>
      <c r="I271" s="114">
        <f>[1]MASTER!F299+[1]MASTER!E299+[1]MASTER!G299+[1]MASTER!H299+[1]MASTER!I299+[1]MASTER!J299+[1]MASTER!K299+[1]MASTER!L299+[1]MASTER!M299+[1]MASTER!N299+[1]MASTER!O299</f>
        <v>17380000</v>
      </c>
      <c r="J271" s="114"/>
      <c r="K271" s="115"/>
      <c r="L271" s="137">
        <f t="shared" si="8"/>
        <v>17380000</v>
      </c>
      <c r="M271" s="116"/>
      <c r="N271" s="137"/>
      <c r="O271" s="118"/>
      <c r="P271" s="118"/>
      <c r="Q271" s="119"/>
    </row>
    <row r="272" spans="1:17" s="132" customFormat="1" ht="25.5">
      <c r="A272" s="120" t="s">
        <v>702</v>
      </c>
      <c r="B272" s="153"/>
      <c r="C272" s="154" t="s">
        <v>703</v>
      </c>
      <c r="D272" s="126" t="s">
        <v>704</v>
      </c>
      <c r="E272" s="154"/>
      <c r="F272" s="113" t="s">
        <v>535</v>
      </c>
      <c r="G272" s="127">
        <f>[1]MASTER!D300</f>
        <v>2890000</v>
      </c>
      <c r="H272" s="127">
        <f>[1]MASTER!P300</f>
        <v>2890000</v>
      </c>
      <c r="I272" s="127">
        <f>[1]MASTER!F300+[1]MASTER!E300+[1]MASTER!G300+[1]MASTER!H300+[1]MASTER!I300+[1]MASTER!J300+[1]MASTER!K300+[1]MASTER!L300+[1]MASTER!M300+[1]MASTER!N300+[1]MASTER!O300</f>
        <v>0</v>
      </c>
      <c r="J272" s="127"/>
      <c r="K272" s="115" t="s">
        <v>535</v>
      </c>
      <c r="L272" s="127">
        <f t="shared" si="8"/>
        <v>2890000</v>
      </c>
      <c r="M272" s="128">
        <f t="shared" si="7"/>
        <v>100</v>
      </c>
      <c r="N272" s="135">
        <f>L272</f>
        <v>2890000</v>
      </c>
      <c r="O272" s="130"/>
      <c r="P272" s="130"/>
      <c r="Q272" s="131"/>
    </row>
    <row r="273" spans="1:17">
      <c r="A273" s="110"/>
      <c r="B273" s="110">
        <v>5.2</v>
      </c>
      <c r="C273" s="112" t="s">
        <v>51</v>
      </c>
      <c r="D273" s="112"/>
      <c r="E273" s="112"/>
      <c r="F273" s="136"/>
      <c r="G273" s="137">
        <f>[1]MASTER!D301</f>
        <v>2890000</v>
      </c>
      <c r="H273" s="114">
        <f>[1]MASTER!P301</f>
        <v>2890000</v>
      </c>
      <c r="I273" s="114">
        <f>[1]MASTER!F301+[1]MASTER!E301+[1]MASTER!G301+[1]MASTER!H301+[1]MASTER!I301+[1]MASTER!J301+[1]MASTER!K301+[1]MASTER!L301+[1]MASTER!M301+[1]MASTER!N301+[1]MASTER!O301</f>
        <v>0</v>
      </c>
      <c r="J273" s="114"/>
      <c r="K273" s="115"/>
      <c r="L273" s="137">
        <f t="shared" si="8"/>
        <v>2890000</v>
      </c>
      <c r="M273" s="116"/>
      <c r="N273" s="172"/>
      <c r="O273" s="118"/>
      <c r="P273" s="118"/>
      <c r="Q273" s="119"/>
    </row>
    <row r="274" spans="1:17">
      <c r="A274" s="110"/>
      <c r="B274" s="110" t="s">
        <v>536</v>
      </c>
      <c r="C274" s="112" t="s">
        <v>537</v>
      </c>
      <c r="D274" s="112"/>
      <c r="E274" s="112"/>
      <c r="F274" s="136"/>
      <c r="G274" s="137">
        <f>[1]MASTER!D302</f>
        <v>970000</v>
      </c>
      <c r="H274" s="114">
        <f>[1]MASTER!P302</f>
        <v>970000</v>
      </c>
      <c r="I274" s="114">
        <f>[1]MASTER!F302+[1]MASTER!E302+[1]MASTER!G302+[1]MASTER!H302+[1]MASTER!I302+[1]MASTER!J302+[1]MASTER!K302+[1]MASTER!L302+[1]MASTER!M302+[1]MASTER!N302+[1]MASTER!O302</f>
        <v>0</v>
      </c>
      <c r="J274" s="114"/>
      <c r="K274" s="115"/>
      <c r="L274" s="137">
        <f t="shared" si="8"/>
        <v>970000</v>
      </c>
      <c r="M274" s="116"/>
      <c r="N274" s="137"/>
      <c r="O274" s="118"/>
      <c r="P274" s="118"/>
      <c r="Q274" s="119"/>
    </row>
    <row r="275" spans="1:17">
      <c r="A275" s="110"/>
      <c r="B275" s="110" t="s">
        <v>538</v>
      </c>
      <c r="C275" s="112" t="s">
        <v>539</v>
      </c>
      <c r="D275" s="112"/>
      <c r="E275" s="112"/>
      <c r="F275" s="136"/>
      <c r="G275" s="137">
        <f>[1]MASTER!D303</f>
        <v>250000</v>
      </c>
      <c r="H275" s="114">
        <f>[1]MASTER!P303</f>
        <v>250000</v>
      </c>
      <c r="I275" s="114">
        <f>[1]MASTER!F303+[1]MASTER!E303+[1]MASTER!G303+[1]MASTER!H303+[1]MASTER!I303+[1]MASTER!J303+[1]MASTER!K303+[1]MASTER!L303+[1]MASTER!M303+[1]MASTER!N303+[1]MASTER!O303</f>
        <v>0</v>
      </c>
      <c r="J275" s="114"/>
      <c r="K275" s="115"/>
      <c r="L275" s="137">
        <f t="shared" si="8"/>
        <v>250000</v>
      </c>
      <c r="M275" s="116"/>
      <c r="N275" s="137"/>
      <c r="O275" s="118"/>
      <c r="P275" s="118"/>
      <c r="Q275" s="119"/>
    </row>
    <row r="276" spans="1:17">
      <c r="A276" s="110"/>
      <c r="B276" s="110" t="s">
        <v>546</v>
      </c>
      <c r="C276" s="112" t="s">
        <v>547</v>
      </c>
      <c r="D276" s="112"/>
      <c r="E276" s="112"/>
      <c r="F276" s="136"/>
      <c r="G276" s="137">
        <f>[1]MASTER!D304</f>
        <v>720000</v>
      </c>
      <c r="H276" s="114">
        <f>[1]MASTER!P304</f>
        <v>720000</v>
      </c>
      <c r="I276" s="114">
        <f>[1]MASTER!F304+[1]MASTER!E304+[1]MASTER!G304+[1]MASTER!H304+[1]MASTER!I304+[1]MASTER!J304+[1]MASTER!K304+[1]MASTER!L304+[1]MASTER!M304+[1]MASTER!N304+[1]MASTER!O304</f>
        <v>0</v>
      </c>
      <c r="J276" s="114"/>
      <c r="K276" s="115"/>
      <c r="L276" s="137">
        <f t="shared" si="8"/>
        <v>720000</v>
      </c>
      <c r="M276" s="116"/>
      <c r="N276" s="137"/>
      <c r="O276" s="118"/>
      <c r="P276" s="118"/>
      <c r="Q276" s="119"/>
    </row>
    <row r="277" spans="1:17">
      <c r="A277" s="110"/>
      <c r="B277" s="110" t="s">
        <v>550</v>
      </c>
      <c r="C277" s="112" t="s">
        <v>551</v>
      </c>
      <c r="D277" s="112"/>
      <c r="E277" s="112"/>
      <c r="F277" s="136"/>
      <c r="G277" s="137">
        <f>[1]MASTER!D305</f>
        <v>1920000</v>
      </c>
      <c r="H277" s="114">
        <f>[1]MASTER!P305</f>
        <v>1920000</v>
      </c>
      <c r="I277" s="114">
        <f>[1]MASTER!F305+[1]MASTER!E305+[1]MASTER!G305+[1]MASTER!H305+[1]MASTER!I305+[1]MASTER!J305+[1]MASTER!K305+[1]MASTER!L305+[1]MASTER!M305+[1]MASTER!N305+[1]MASTER!O305</f>
        <v>0</v>
      </c>
      <c r="J277" s="114"/>
      <c r="K277" s="115"/>
      <c r="L277" s="137">
        <f t="shared" si="8"/>
        <v>1920000</v>
      </c>
      <c r="M277" s="116"/>
      <c r="N277" s="137"/>
      <c r="O277" s="118"/>
      <c r="P277" s="118"/>
      <c r="Q277" s="119"/>
    </row>
    <row r="278" spans="1:17">
      <c r="A278" s="110"/>
      <c r="B278" s="110" t="s">
        <v>552</v>
      </c>
      <c r="C278" s="112" t="s">
        <v>553</v>
      </c>
      <c r="D278" s="112"/>
      <c r="E278" s="112"/>
      <c r="F278" s="136"/>
      <c r="G278" s="137">
        <f>[1]MASTER!D306</f>
        <v>1920000</v>
      </c>
      <c r="H278" s="114">
        <f>[1]MASTER!P306</f>
        <v>1920000</v>
      </c>
      <c r="I278" s="114">
        <f>[1]MASTER!F306+[1]MASTER!E306+[1]MASTER!G306+[1]MASTER!H306+[1]MASTER!I306+[1]MASTER!J306+[1]MASTER!K306+[1]MASTER!L306+[1]MASTER!M306+[1]MASTER!N306+[1]MASTER!O306</f>
        <v>0</v>
      </c>
      <c r="J278" s="114"/>
      <c r="K278" s="115"/>
      <c r="L278" s="137">
        <f t="shared" si="8"/>
        <v>1920000</v>
      </c>
      <c r="M278" s="116"/>
      <c r="N278" s="137"/>
      <c r="O278" s="118"/>
      <c r="P278" s="118"/>
      <c r="Q278" s="119"/>
    </row>
    <row r="279" spans="1:17" s="132" customFormat="1" ht="28.5" customHeight="1">
      <c r="A279" s="120" t="s">
        <v>705</v>
      </c>
      <c r="B279" s="109"/>
      <c r="C279" s="125" t="s">
        <v>706</v>
      </c>
      <c r="D279" s="126" t="s">
        <v>707</v>
      </c>
      <c r="E279" s="125">
        <v>864</v>
      </c>
      <c r="F279" s="123" t="s">
        <v>708</v>
      </c>
      <c r="G279" s="127">
        <f>[1]MASTER!D307</f>
        <v>11149200</v>
      </c>
      <c r="H279" s="127">
        <f>[1]MASTER!P307</f>
        <v>0</v>
      </c>
      <c r="I279" s="127">
        <f>[1]MASTER!F307+[1]MASTER!E307+[1]MASTER!G307+[1]MASTER!H307+[1]MASTER!I307+[1]MASTER!J307+[1]MASTER!K307+[1]MASTER!L307+[1]MASTER!M307+[1]MASTER!N307+[1]MASTER!O307</f>
        <v>11149200</v>
      </c>
      <c r="J279" s="127">
        <f>E279</f>
        <v>864</v>
      </c>
      <c r="K279" s="115" t="s">
        <v>708</v>
      </c>
      <c r="L279" s="127">
        <f t="shared" si="8"/>
        <v>11149200</v>
      </c>
      <c r="M279" s="128">
        <f t="shared" ref="M279:M345" si="9">L279/G279*100</f>
        <v>100</v>
      </c>
      <c r="N279" s="135">
        <f>L279</f>
        <v>11149200</v>
      </c>
      <c r="O279" s="130"/>
      <c r="P279" s="130"/>
      <c r="Q279" s="131"/>
    </row>
    <row r="280" spans="1:17">
      <c r="A280" s="110"/>
      <c r="B280" s="110">
        <v>5.2</v>
      </c>
      <c r="C280" s="112" t="s">
        <v>51</v>
      </c>
      <c r="D280" s="112"/>
      <c r="E280" s="112"/>
      <c r="F280" s="136"/>
      <c r="G280" s="137">
        <f>[1]MASTER!D308</f>
        <v>11149200</v>
      </c>
      <c r="H280" s="114">
        <f>[1]MASTER!P308</f>
        <v>0</v>
      </c>
      <c r="I280" s="114">
        <f>[1]MASTER!F308+[1]MASTER!E308+[1]MASTER!G308+[1]MASTER!H308+[1]MASTER!I308+[1]MASTER!J308+[1]MASTER!K308+[1]MASTER!L308+[1]MASTER!M308+[1]MASTER!N308+[1]MASTER!O308</f>
        <v>11149200</v>
      </c>
      <c r="J280" s="114"/>
      <c r="K280" s="115"/>
      <c r="L280" s="137">
        <f t="shared" si="8"/>
        <v>11149200</v>
      </c>
      <c r="M280" s="116"/>
      <c r="N280" s="137"/>
      <c r="O280" s="118"/>
      <c r="P280" s="118"/>
      <c r="Q280" s="119"/>
    </row>
    <row r="281" spans="1:17">
      <c r="A281" s="110"/>
      <c r="B281" s="110" t="s">
        <v>709</v>
      </c>
      <c r="C281" s="112" t="s">
        <v>710</v>
      </c>
      <c r="D281" s="112"/>
      <c r="E281" s="112"/>
      <c r="F281" s="136"/>
      <c r="G281" s="137">
        <f>[1]MASTER!D309</f>
        <v>11149200</v>
      </c>
      <c r="H281" s="114">
        <f>[1]MASTER!P309</f>
        <v>0</v>
      </c>
      <c r="I281" s="114">
        <f>[1]MASTER!F309+[1]MASTER!E309+[1]MASTER!G309+[1]MASTER!H309+[1]MASTER!I309+[1]MASTER!J309+[1]MASTER!K309+[1]MASTER!L309+[1]MASTER!M309+[1]MASTER!N309+[1]MASTER!O309</f>
        <v>11149200</v>
      </c>
      <c r="J281" s="114"/>
      <c r="K281" s="115"/>
      <c r="L281" s="137">
        <f t="shared" si="8"/>
        <v>11149200</v>
      </c>
      <c r="M281" s="116"/>
      <c r="N281" s="137"/>
      <c r="O281" s="118"/>
      <c r="P281" s="118"/>
      <c r="Q281" s="119"/>
    </row>
    <row r="282" spans="1:17">
      <c r="A282" s="110"/>
      <c r="B282" s="110" t="s">
        <v>711</v>
      </c>
      <c r="C282" s="112" t="s">
        <v>712</v>
      </c>
      <c r="D282" s="112"/>
      <c r="E282" s="112"/>
      <c r="F282" s="136"/>
      <c r="G282" s="137">
        <f>[1]MASTER!D310</f>
        <v>11149200</v>
      </c>
      <c r="H282" s="114">
        <f>[1]MASTER!P310</f>
        <v>0</v>
      </c>
      <c r="I282" s="114">
        <f>[1]MASTER!F310+[1]MASTER!E310+[1]MASTER!G310+[1]MASTER!H310+[1]MASTER!I310+[1]MASTER!J310+[1]MASTER!K310+[1]MASTER!L310+[1]MASTER!M310+[1]MASTER!N310+[1]MASTER!O310</f>
        <v>11149200</v>
      </c>
      <c r="J282" s="114"/>
      <c r="K282" s="115"/>
      <c r="L282" s="137">
        <f t="shared" si="8"/>
        <v>11149200</v>
      </c>
      <c r="M282" s="116"/>
      <c r="N282" s="137"/>
      <c r="O282" s="118"/>
      <c r="P282" s="118"/>
      <c r="Q282" s="119"/>
    </row>
    <row r="283" spans="1:17">
      <c r="A283" s="120" t="s">
        <v>713</v>
      </c>
      <c r="B283" s="109"/>
      <c r="C283" s="111" t="s">
        <v>714</v>
      </c>
      <c r="D283" s="112" t="s">
        <v>715</v>
      </c>
      <c r="E283" s="111">
        <v>165</v>
      </c>
      <c r="F283" s="113" t="s">
        <v>708</v>
      </c>
      <c r="G283" s="114">
        <f>[1]MASTER!D311</f>
        <v>10312500</v>
      </c>
      <c r="H283" s="114">
        <f>[1]MASTER!P311</f>
        <v>225000</v>
      </c>
      <c r="I283" s="114">
        <f>[1]MASTER!F311+[1]MASTER!E311+[1]MASTER!G311+[1]MASTER!H311+[1]MASTER!I311+[1]MASTER!J311+[1]MASTER!K311+[1]MASTER!L311+[1]MASTER!M311+[1]MASTER!N311+[1]MASTER!O311</f>
        <v>10087500</v>
      </c>
      <c r="J283" s="114">
        <f>E283</f>
        <v>165</v>
      </c>
      <c r="K283" s="115" t="s">
        <v>708</v>
      </c>
      <c r="L283" s="114">
        <f t="shared" si="8"/>
        <v>10312500</v>
      </c>
      <c r="M283" s="116">
        <f t="shared" si="9"/>
        <v>100</v>
      </c>
      <c r="N283" s="135">
        <f>L283</f>
        <v>10312500</v>
      </c>
      <c r="O283" s="118"/>
      <c r="P283" s="118"/>
      <c r="Q283" s="119"/>
    </row>
    <row r="284" spans="1:17">
      <c r="A284" s="110"/>
      <c r="B284" s="110">
        <v>5.2</v>
      </c>
      <c r="C284" s="112" t="s">
        <v>51</v>
      </c>
      <c r="D284" s="112"/>
      <c r="E284" s="112"/>
      <c r="F284" s="136"/>
      <c r="G284" s="137">
        <f>[1]MASTER!D312</f>
        <v>10312500</v>
      </c>
      <c r="H284" s="114">
        <f>[1]MASTER!P312</f>
        <v>225000</v>
      </c>
      <c r="I284" s="114">
        <f>[1]MASTER!F312+[1]MASTER!E312+[1]MASTER!G312+[1]MASTER!H312+[1]MASTER!I312+[1]MASTER!J312+[1]MASTER!K312+[1]MASTER!L312+[1]MASTER!M312+[1]MASTER!N312+[1]MASTER!O312</f>
        <v>10087500</v>
      </c>
      <c r="J284" s="114"/>
      <c r="K284" s="115"/>
      <c r="L284" s="137">
        <f t="shared" si="8"/>
        <v>10312500</v>
      </c>
      <c r="M284" s="116"/>
      <c r="N284" s="137"/>
      <c r="O284" s="118"/>
      <c r="P284" s="118"/>
      <c r="Q284" s="119"/>
    </row>
    <row r="285" spans="1:17">
      <c r="A285" s="110"/>
      <c r="B285" s="110" t="s">
        <v>536</v>
      </c>
      <c r="C285" s="112" t="s">
        <v>537</v>
      </c>
      <c r="D285" s="112"/>
      <c r="E285" s="112"/>
      <c r="F285" s="136"/>
      <c r="G285" s="137">
        <f>[1]MASTER!D313</f>
        <v>1237500</v>
      </c>
      <c r="H285" s="114">
        <f>[1]MASTER!P313</f>
        <v>225000</v>
      </c>
      <c r="I285" s="114">
        <f>[1]MASTER!F313+[1]MASTER!E313+[1]MASTER!G313+[1]MASTER!H313+[1]MASTER!I313+[1]MASTER!J313+[1]MASTER!K313+[1]MASTER!L313+[1]MASTER!M313+[1]MASTER!N313+[1]MASTER!O313</f>
        <v>1012500</v>
      </c>
      <c r="J285" s="114"/>
      <c r="K285" s="115"/>
      <c r="L285" s="137">
        <f t="shared" si="8"/>
        <v>1237500</v>
      </c>
      <c r="M285" s="116"/>
      <c r="N285" s="137"/>
      <c r="O285" s="118"/>
      <c r="P285" s="118"/>
      <c r="Q285" s="119"/>
    </row>
    <row r="286" spans="1:17">
      <c r="A286" s="110"/>
      <c r="B286" s="110" t="s">
        <v>546</v>
      </c>
      <c r="C286" s="112" t="s">
        <v>547</v>
      </c>
      <c r="D286" s="112"/>
      <c r="E286" s="112"/>
      <c r="F286" s="136"/>
      <c r="G286" s="137">
        <f>[1]MASTER!D314</f>
        <v>1237500</v>
      </c>
      <c r="H286" s="114">
        <f>[1]MASTER!P314</f>
        <v>225000</v>
      </c>
      <c r="I286" s="114">
        <f>[1]MASTER!F314+[1]MASTER!E314+[1]MASTER!G314+[1]MASTER!H314+[1]MASTER!I314+[1]MASTER!J314+[1]MASTER!K314+[1]MASTER!L314+[1]MASTER!M314+[1]MASTER!N314+[1]MASTER!O314</f>
        <v>1012500</v>
      </c>
      <c r="J286" s="114"/>
      <c r="K286" s="115"/>
      <c r="L286" s="137">
        <f t="shared" si="8"/>
        <v>1237500</v>
      </c>
      <c r="M286" s="116"/>
      <c r="N286" s="137"/>
      <c r="O286" s="118"/>
      <c r="P286" s="118"/>
      <c r="Q286" s="119"/>
    </row>
    <row r="287" spans="1:17">
      <c r="A287" s="110"/>
      <c r="B287" s="110" t="s">
        <v>550</v>
      </c>
      <c r="C287" s="112" t="s">
        <v>551</v>
      </c>
      <c r="D287" s="112"/>
      <c r="E287" s="112"/>
      <c r="F287" s="136"/>
      <c r="G287" s="137">
        <f>[1]MASTER!D315</f>
        <v>9075000</v>
      </c>
      <c r="H287" s="114">
        <f>[1]MASTER!P315</f>
        <v>0</v>
      </c>
      <c r="I287" s="114">
        <f>[1]MASTER!F315+[1]MASTER!E315+[1]MASTER!G315+[1]MASTER!H315+[1]MASTER!I315+[1]MASTER!J315+[1]MASTER!K315+[1]MASTER!L315+[1]MASTER!M315+[1]MASTER!N315+[1]MASTER!O315</f>
        <v>9075000</v>
      </c>
      <c r="J287" s="114"/>
      <c r="K287" s="115"/>
      <c r="L287" s="137">
        <f t="shared" si="8"/>
        <v>9075000</v>
      </c>
      <c r="M287" s="116"/>
      <c r="N287" s="137"/>
      <c r="O287" s="118"/>
      <c r="P287" s="118"/>
      <c r="Q287" s="119"/>
    </row>
    <row r="288" spans="1:17">
      <c r="A288" s="110"/>
      <c r="B288" s="110" t="s">
        <v>552</v>
      </c>
      <c r="C288" s="112" t="s">
        <v>553</v>
      </c>
      <c r="D288" s="112"/>
      <c r="E288" s="112"/>
      <c r="F288" s="136"/>
      <c r="G288" s="137">
        <f>[1]MASTER!D316</f>
        <v>9075000</v>
      </c>
      <c r="H288" s="114">
        <f>[1]MASTER!P316</f>
        <v>0</v>
      </c>
      <c r="I288" s="114">
        <f>[1]MASTER!F316+[1]MASTER!E316+[1]MASTER!G316+[1]MASTER!H316+[1]MASTER!I316+[1]MASTER!J316+[1]MASTER!K316+[1]MASTER!L316+[1]MASTER!M316+[1]MASTER!N316+[1]MASTER!O316</f>
        <v>9075000</v>
      </c>
      <c r="J288" s="114"/>
      <c r="K288" s="115"/>
      <c r="L288" s="137">
        <f t="shared" si="8"/>
        <v>9075000</v>
      </c>
      <c r="M288" s="116"/>
      <c r="N288" s="137"/>
      <c r="O288" s="118"/>
      <c r="P288" s="118"/>
      <c r="Q288" s="119"/>
    </row>
    <row r="289" spans="1:17">
      <c r="A289" s="120">
        <v>2.0299999999999998</v>
      </c>
      <c r="B289" s="109"/>
      <c r="C289" s="121" t="s">
        <v>716</v>
      </c>
      <c r="D289" s="122"/>
      <c r="E289" s="121"/>
      <c r="F289" s="123"/>
      <c r="G289" s="114">
        <f>[1]MASTER!D317</f>
        <v>542387750</v>
      </c>
      <c r="H289" s="114">
        <f>[1]MASTER!P317</f>
        <v>1590000</v>
      </c>
      <c r="I289" s="114">
        <f>[1]MASTER!F317+[1]MASTER!E317+[1]MASTER!G317+[1]MASTER!H317+[1]MASTER!I317+[1]MASTER!J317+[1]MASTER!K317+[1]MASTER!L317+[1]MASTER!M317+[1]MASTER!N317+[1]MASTER!O317</f>
        <v>503568250</v>
      </c>
      <c r="J289" s="114"/>
      <c r="K289" s="115"/>
      <c r="L289" s="114">
        <f t="shared" si="8"/>
        <v>505158250</v>
      </c>
      <c r="M289" s="116">
        <f t="shared" si="9"/>
        <v>93.135999107649454</v>
      </c>
      <c r="N289" s="137"/>
      <c r="O289" s="118"/>
      <c r="P289" s="118"/>
      <c r="Q289" s="119"/>
    </row>
    <row r="290" spans="1:17" s="132" customFormat="1" ht="25.5">
      <c r="A290" s="120" t="s">
        <v>717</v>
      </c>
      <c r="B290" s="153"/>
      <c r="C290" s="125" t="s">
        <v>718</v>
      </c>
      <c r="D290" s="126" t="s">
        <v>719</v>
      </c>
      <c r="E290" s="125"/>
      <c r="F290" s="123" t="s">
        <v>535</v>
      </c>
      <c r="G290" s="127">
        <f>[1]MASTER!D318</f>
        <v>166270650</v>
      </c>
      <c r="H290" s="127">
        <f>[1]MASTER!P318</f>
        <v>0</v>
      </c>
      <c r="I290" s="127">
        <f>[1]MASTER!F318+[1]MASTER!E318+[1]MASTER!G318+[1]MASTER!H318+[1]MASTER!I318+[1]MASTER!J318+[1]MASTER!K318+[1]MASTER!L318+[1]MASTER!M318+[1]MASTER!N318+[1]MASTER!O318</f>
        <v>164126650</v>
      </c>
      <c r="J290" s="127"/>
      <c r="K290" s="115" t="s">
        <v>535</v>
      </c>
      <c r="L290" s="127">
        <f t="shared" si="8"/>
        <v>164126650</v>
      </c>
      <c r="M290" s="128">
        <f t="shared" si="9"/>
        <v>98.71053610483871</v>
      </c>
      <c r="N290" s="135">
        <f>L290</f>
        <v>164126650</v>
      </c>
      <c r="O290" s="130"/>
      <c r="P290" s="130"/>
      <c r="Q290" s="131"/>
    </row>
    <row r="291" spans="1:17">
      <c r="A291" s="110"/>
      <c r="B291" s="110">
        <v>5.2</v>
      </c>
      <c r="C291" s="112" t="s">
        <v>51</v>
      </c>
      <c r="D291" s="112"/>
      <c r="E291" s="112"/>
      <c r="F291" s="136"/>
      <c r="G291" s="137">
        <f>[1]MASTER!D319</f>
        <v>6906650</v>
      </c>
      <c r="H291" s="114">
        <f>[1]MASTER!P319</f>
        <v>0</v>
      </c>
      <c r="I291" s="114">
        <f>[1]MASTER!F319+[1]MASTER!E319+[1]MASTER!G319+[1]MASTER!H319+[1]MASTER!I319+[1]MASTER!J319+[1]MASTER!K319+[1]MASTER!L319+[1]MASTER!M319+[1]MASTER!N319+[1]MASTER!O319</f>
        <v>6906650</v>
      </c>
      <c r="J291" s="114"/>
      <c r="K291" s="115"/>
      <c r="L291" s="137">
        <f t="shared" si="8"/>
        <v>6906650</v>
      </c>
      <c r="M291" s="116"/>
      <c r="N291" s="137"/>
      <c r="O291" s="118"/>
      <c r="P291" s="118"/>
      <c r="Q291" s="119"/>
    </row>
    <row r="292" spans="1:17">
      <c r="A292" s="110"/>
      <c r="B292" s="110" t="s">
        <v>536</v>
      </c>
      <c r="C292" s="112" t="s">
        <v>537</v>
      </c>
      <c r="D292" s="112"/>
      <c r="E292" s="112"/>
      <c r="F292" s="136"/>
      <c r="G292" s="137">
        <f>[1]MASTER!D320</f>
        <v>256650</v>
      </c>
      <c r="H292" s="114">
        <f>[1]MASTER!P320</f>
        <v>0</v>
      </c>
      <c r="I292" s="114">
        <f>[1]MASTER!F320+[1]MASTER!E320+[1]MASTER!G320+[1]MASTER!H320+[1]MASTER!I320+[1]MASTER!J320+[1]MASTER!K320+[1]MASTER!L320+[1]MASTER!M320+[1]MASTER!N320+[1]MASTER!O320</f>
        <v>256650</v>
      </c>
      <c r="J292" s="114"/>
      <c r="K292" s="115"/>
      <c r="L292" s="137">
        <f t="shared" si="8"/>
        <v>256650</v>
      </c>
      <c r="M292" s="116"/>
      <c r="N292" s="137"/>
      <c r="O292" s="118"/>
      <c r="P292" s="118"/>
      <c r="Q292" s="119"/>
    </row>
    <row r="293" spans="1:17">
      <c r="A293" s="110"/>
      <c r="B293" s="110" t="s">
        <v>538</v>
      </c>
      <c r="C293" s="112" t="s">
        <v>539</v>
      </c>
      <c r="D293" s="112"/>
      <c r="E293" s="112"/>
      <c r="F293" s="136"/>
      <c r="G293" s="137">
        <f>[1]MASTER!D321</f>
        <v>166650</v>
      </c>
      <c r="H293" s="114">
        <f>[1]MASTER!P321</f>
        <v>0</v>
      </c>
      <c r="I293" s="114">
        <f>[1]MASTER!F321+[1]MASTER!E321+[1]MASTER!G321+[1]MASTER!H321+[1]MASTER!I321+[1]MASTER!J321+[1]MASTER!K321+[1]MASTER!L321+[1]MASTER!M321+[1]MASTER!N321+[1]MASTER!O321</f>
        <v>166650</v>
      </c>
      <c r="J293" s="114"/>
      <c r="K293" s="115"/>
      <c r="L293" s="137">
        <f t="shared" si="8"/>
        <v>166650</v>
      </c>
      <c r="M293" s="116"/>
      <c r="N293" s="137"/>
      <c r="O293" s="118"/>
      <c r="P293" s="118"/>
      <c r="Q293" s="119"/>
    </row>
    <row r="294" spans="1:17">
      <c r="A294" s="110"/>
      <c r="B294" s="110" t="s">
        <v>544</v>
      </c>
      <c r="C294" s="112" t="s">
        <v>545</v>
      </c>
      <c r="D294" s="112"/>
      <c r="E294" s="112"/>
      <c r="F294" s="136"/>
      <c r="G294" s="137">
        <f>[1]MASTER!D322</f>
        <v>90000</v>
      </c>
      <c r="H294" s="114">
        <f>[1]MASTER!P322</f>
        <v>0</v>
      </c>
      <c r="I294" s="114">
        <f>[1]MASTER!F322+[1]MASTER!E322+[1]MASTER!G322+[1]MASTER!H322+[1]MASTER!I322+[1]MASTER!J322+[1]MASTER!K322+[1]MASTER!L322+[1]MASTER!M322+[1]MASTER!N322+[1]MASTER!O322</f>
        <v>90000</v>
      </c>
      <c r="J294" s="114"/>
      <c r="K294" s="115"/>
      <c r="L294" s="137">
        <f t="shared" si="8"/>
        <v>90000</v>
      </c>
      <c r="M294" s="116"/>
      <c r="N294" s="137"/>
      <c r="O294" s="118"/>
      <c r="P294" s="118"/>
      <c r="Q294" s="119"/>
    </row>
    <row r="295" spans="1:17">
      <c r="A295" s="110"/>
      <c r="B295" s="110" t="s">
        <v>669</v>
      </c>
      <c r="C295" s="112" t="s">
        <v>670</v>
      </c>
      <c r="D295" s="112"/>
      <c r="E295" s="112"/>
      <c r="F295" s="136"/>
      <c r="G295" s="137">
        <f>[1]MASTER!D323</f>
        <v>6650000</v>
      </c>
      <c r="H295" s="114">
        <f>[1]MASTER!P323</f>
        <v>0</v>
      </c>
      <c r="I295" s="114">
        <f>[1]MASTER!F323+[1]MASTER!E323+[1]MASTER!G323+[1]MASTER!H323+[1]MASTER!I323+[1]MASTER!J323+[1]MASTER!K323+[1]MASTER!L323+[1]MASTER!M323+[1]MASTER!N323+[1]MASTER!O323</f>
        <v>6650000</v>
      </c>
      <c r="J295" s="114"/>
      <c r="K295" s="115"/>
      <c r="L295" s="137">
        <f t="shared" si="8"/>
        <v>6650000</v>
      </c>
      <c r="M295" s="116"/>
      <c r="N295" s="137"/>
      <c r="O295" s="118"/>
      <c r="P295" s="118"/>
      <c r="Q295" s="119"/>
    </row>
    <row r="296" spans="1:17">
      <c r="A296" s="110"/>
      <c r="B296" s="110" t="s">
        <v>671</v>
      </c>
      <c r="C296" s="112" t="s">
        <v>672</v>
      </c>
      <c r="D296" s="112"/>
      <c r="E296" s="112"/>
      <c r="F296" s="136"/>
      <c r="G296" s="137">
        <f>[1]MASTER!D324</f>
        <v>6650000</v>
      </c>
      <c r="H296" s="114">
        <f>[1]MASTER!P324</f>
        <v>0</v>
      </c>
      <c r="I296" s="114">
        <f>[1]MASTER!F324+[1]MASTER!E324+[1]MASTER!G324+[1]MASTER!H324+[1]MASTER!I324+[1]MASTER!J324+[1]MASTER!K324+[1]MASTER!L324+[1]MASTER!M324+[1]MASTER!N324+[1]MASTER!O324</f>
        <v>6650000</v>
      </c>
      <c r="J296" s="114"/>
      <c r="K296" s="115"/>
      <c r="L296" s="137">
        <f t="shared" si="8"/>
        <v>6650000</v>
      </c>
      <c r="M296" s="116"/>
      <c r="N296" s="137"/>
      <c r="O296" s="118"/>
      <c r="P296" s="118"/>
      <c r="Q296" s="119"/>
    </row>
    <row r="297" spans="1:17">
      <c r="A297" s="110"/>
      <c r="B297" s="110">
        <v>5.3</v>
      </c>
      <c r="C297" s="112" t="s">
        <v>40</v>
      </c>
      <c r="D297" s="112"/>
      <c r="E297" s="112"/>
      <c r="F297" s="136"/>
      <c r="G297" s="137">
        <f>[1]MASTER!D325</f>
        <v>159364000</v>
      </c>
      <c r="H297" s="114">
        <f>[1]MASTER!P325</f>
        <v>0</v>
      </c>
      <c r="I297" s="114">
        <f>[1]MASTER!F325+[1]MASTER!E325+[1]MASTER!G325+[1]MASTER!H325+[1]MASTER!I325+[1]MASTER!J325+[1]MASTER!K325+[1]MASTER!L325+[1]MASTER!M325+[1]MASTER!N325+[1]MASTER!O325</f>
        <v>157220000</v>
      </c>
      <c r="J297" s="114"/>
      <c r="K297" s="115"/>
      <c r="L297" s="137">
        <f t="shared" si="8"/>
        <v>157220000</v>
      </c>
      <c r="M297" s="116"/>
      <c r="N297" s="137"/>
      <c r="O297" s="118"/>
      <c r="P297" s="118"/>
      <c r="Q297" s="119"/>
    </row>
    <row r="298" spans="1:17">
      <c r="A298" s="110"/>
      <c r="B298" s="110" t="s">
        <v>720</v>
      </c>
      <c r="C298" s="112" t="s">
        <v>721</v>
      </c>
      <c r="D298" s="112"/>
      <c r="E298" s="112"/>
      <c r="F298" s="136"/>
      <c r="G298" s="137">
        <f>[1]MASTER!D326</f>
        <v>159364000</v>
      </c>
      <c r="H298" s="114">
        <f>[1]MASTER!P326</f>
        <v>0</v>
      </c>
      <c r="I298" s="114">
        <f>[1]MASTER!F326+[1]MASTER!E326+[1]MASTER!G326+[1]MASTER!H326+[1]MASTER!I326+[1]MASTER!J326+[1]MASTER!K326+[1]MASTER!L326+[1]MASTER!M326+[1]MASTER!N326+[1]MASTER!O326</f>
        <v>157220000</v>
      </c>
      <c r="J298" s="114"/>
      <c r="K298" s="115"/>
      <c r="L298" s="137">
        <f t="shared" si="8"/>
        <v>157220000</v>
      </c>
      <c r="M298" s="116"/>
      <c r="N298" s="137"/>
      <c r="O298" s="118"/>
      <c r="P298" s="118"/>
      <c r="Q298" s="119"/>
    </row>
    <row r="299" spans="1:17">
      <c r="A299" s="110"/>
      <c r="B299" s="110" t="s">
        <v>722</v>
      </c>
      <c r="C299" s="112" t="s">
        <v>723</v>
      </c>
      <c r="D299" s="112"/>
      <c r="E299" s="112"/>
      <c r="F299" s="136"/>
      <c r="G299" s="137">
        <f>[1]MASTER!D327</f>
        <v>1525000</v>
      </c>
      <c r="H299" s="114">
        <f>[1]MASTER!P327</f>
        <v>0</v>
      </c>
      <c r="I299" s="114">
        <f>[1]MASTER!F327+[1]MASTER!E327+[1]MASTER!G327+[1]MASTER!H327+[1]MASTER!I327+[1]MASTER!J327+[1]MASTER!K327+[1]MASTER!L327+[1]MASTER!M327+[1]MASTER!N327+[1]MASTER!O327</f>
        <v>1525000</v>
      </c>
      <c r="J299" s="114"/>
      <c r="K299" s="115"/>
      <c r="L299" s="137">
        <f t="shared" si="8"/>
        <v>1525000</v>
      </c>
      <c r="M299" s="116"/>
      <c r="N299" s="137"/>
      <c r="O299" s="118"/>
      <c r="P299" s="118"/>
      <c r="Q299" s="119"/>
    </row>
    <row r="300" spans="1:17">
      <c r="A300" s="110"/>
      <c r="B300" s="110" t="s">
        <v>724</v>
      </c>
      <c r="C300" s="112" t="s">
        <v>725</v>
      </c>
      <c r="D300" s="112"/>
      <c r="E300" s="112"/>
      <c r="F300" s="136"/>
      <c r="G300" s="137">
        <f>[1]MASTER!D328</f>
        <v>22242000</v>
      </c>
      <c r="H300" s="114">
        <f>[1]MASTER!P328</f>
        <v>0</v>
      </c>
      <c r="I300" s="114">
        <f>[1]MASTER!F328+[1]MASTER!E328+[1]MASTER!G328+[1]MASTER!H328+[1]MASTER!I328+[1]MASTER!J328+[1]MASTER!K328+[1]MASTER!L328+[1]MASTER!M328+[1]MASTER!N328+[1]MASTER!O328</f>
        <v>22242000</v>
      </c>
      <c r="J300" s="114"/>
      <c r="K300" s="115"/>
      <c r="L300" s="137">
        <f t="shared" si="8"/>
        <v>22242000</v>
      </c>
      <c r="M300" s="116"/>
      <c r="N300" s="137"/>
      <c r="O300" s="118"/>
      <c r="P300" s="118"/>
      <c r="Q300" s="119"/>
    </row>
    <row r="301" spans="1:17">
      <c r="A301" s="110"/>
      <c r="B301" s="110" t="s">
        <v>726</v>
      </c>
      <c r="C301" s="112" t="s">
        <v>727</v>
      </c>
      <c r="D301" s="112"/>
      <c r="E301" s="112"/>
      <c r="F301" s="136"/>
      <c r="G301" s="137">
        <f>[1]MASTER!D329</f>
        <v>132097000</v>
      </c>
      <c r="H301" s="114">
        <f>[1]MASTER!P329</f>
        <v>0</v>
      </c>
      <c r="I301" s="114">
        <f>[1]MASTER!F329+[1]MASTER!E329+[1]MASTER!G329+[1]MASTER!H329+[1]MASTER!I329+[1]MASTER!J329+[1]MASTER!K329+[1]MASTER!L329+[1]MASTER!M329+[1]MASTER!N329+[1]MASTER!O329</f>
        <v>129953000</v>
      </c>
      <c r="J301" s="114"/>
      <c r="K301" s="115"/>
      <c r="L301" s="137">
        <f t="shared" si="8"/>
        <v>129953000</v>
      </c>
      <c r="M301" s="116"/>
      <c r="N301" s="137"/>
      <c r="O301" s="118"/>
      <c r="P301" s="118"/>
      <c r="Q301" s="119"/>
    </row>
    <row r="302" spans="1:17">
      <c r="A302" s="110"/>
      <c r="B302" s="110" t="s">
        <v>728</v>
      </c>
      <c r="C302" s="112" t="s">
        <v>729</v>
      </c>
      <c r="D302" s="112"/>
      <c r="E302" s="112"/>
      <c r="F302" s="136"/>
      <c r="G302" s="137">
        <f>[1]MASTER!D330</f>
        <v>3500000</v>
      </c>
      <c r="H302" s="114">
        <f>[1]MASTER!P330</f>
        <v>0</v>
      </c>
      <c r="I302" s="114">
        <f>[1]MASTER!F330+[1]MASTER!E330+[1]MASTER!G330+[1]MASTER!H330+[1]MASTER!I330+[1]MASTER!J330+[1]MASTER!K330+[1]MASTER!L330+[1]MASTER!M330+[1]MASTER!N330+[1]MASTER!O330</f>
        <v>3500000</v>
      </c>
      <c r="J302" s="114"/>
      <c r="K302" s="115"/>
      <c r="L302" s="137">
        <f t="shared" si="8"/>
        <v>3500000</v>
      </c>
      <c r="M302" s="116"/>
      <c r="N302" s="137"/>
      <c r="O302" s="118"/>
      <c r="P302" s="118"/>
      <c r="Q302" s="119"/>
    </row>
    <row r="303" spans="1:17" s="132" customFormat="1" ht="25.5">
      <c r="A303" s="120" t="s">
        <v>730</v>
      </c>
      <c r="B303" s="153"/>
      <c r="C303" s="125" t="s">
        <v>731</v>
      </c>
      <c r="D303" s="126" t="s">
        <v>732</v>
      </c>
      <c r="E303" s="125"/>
      <c r="F303" s="123" t="s">
        <v>535</v>
      </c>
      <c r="G303" s="127">
        <f>[1]MASTER!D331</f>
        <v>133914500</v>
      </c>
      <c r="H303" s="127">
        <f>[1]MASTER!P331</f>
        <v>0</v>
      </c>
      <c r="I303" s="127">
        <f>[1]MASTER!F331+[1]MASTER!E331+[1]MASTER!G331+[1]MASTER!H331+[1]MASTER!I331+[1]MASTER!J331+[1]MASTER!K331+[1]MASTER!L331+[1]MASTER!M331+[1]MASTER!N331+[1]MASTER!O331</f>
        <v>133814500</v>
      </c>
      <c r="J303" s="127"/>
      <c r="K303" s="115" t="s">
        <v>535</v>
      </c>
      <c r="L303" s="127">
        <f t="shared" si="8"/>
        <v>133814500</v>
      </c>
      <c r="M303" s="128">
        <f t="shared" si="9"/>
        <v>99.925325487531225</v>
      </c>
      <c r="N303" s="135">
        <f>L303</f>
        <v>133814500</v>
      </c>
      <c r="O303" s="130"/>
      <c r="P303" s="130"/>
      <c r="Q303" s="131"/>
    </row>
    <row r="304" spans="1:17">
      <c r="A304" s="110"/>
      <c r="B304" s="110">
        <v>5.2</v>
      </c>
      <c r="C304" s="112" t="s">
        <v>51</v>
      </c>
      <c r="D304" s="112"/>
      <c r="E304" s="112"/>
      <c r="F304" s="136"/>
      <c r="G304" s="137">
        <f>[1]MASTER!D332</f>
        <v>922000</v>
      </c>
      <c r="H304" s="114">
        <f>[1]MASTER!P332</f>
        <v>0</v>
      </c>
      <c r="I304" s="114">
        <f>[1]MASTER!F332+[1]MASTER!E332+[1]MASTER!G332+[1]MASTER!H332+[1]MASTER!I332+[1]MASTER!J332+[1]MASTER!K332+[1]MASTER!L332+[1]MASTER!M332+[1]MASTER!N332+[1]MASTER!O332</f>
        <v>822000</v>
      </c>
      <c r="J304" s="114"/>
      <c r="K304" s="115"/>
      <c r="L304" s="137">
        <f t="shared" si="8"/>
        <v>822000</v>
      </c>
      <c r="M304" s="116"/>
      <c r="N304" s="137"/>
      <c r="O304" s="118"/>
      <c r="P304" s="118"/>
      <c r="Q304" s="119"/>
    </row>
    <row r="305" spans="1:17">
      <c r="A305" s="110"/>
      <c r="B305" s="110" t="s">
        <v>536</v>
      </c>
      <c r="C305" s="112" t="s">
        <v>537</v>
      </c>
      <c r="D305" s="112"/>
      <c r="E305" s="112"/>
      <c r="F305" s="136"/>
      <c r="G305" s="137">
        <f>[1]MASTER!D333</f>
        <v>922000</v>
      </c>
      <c r="H305" s="114">
        <f>[1]MASTER!P333</f>
        <v>0</v>
      </c>
      <c r="I305" s="114">
        <f>[1]MASTER!F333+[1]MASTER!E333+[1]MASTER!G333+[1]MASTER!H333+[1]MASTER!I333+[1]MASTER!J333+[1]MASTER!K333+[1]MASTER!L333+[1]MASTER!M333+[1]MASTER!N333+[1]MASTER!O333</f>
        <v>822000</v>
      </c>
      <c r="J305" s="114"/>
      <c r="K305" s="115"/>
      <c r="L305" s="137">
        <f t="shared" si="8"/>
        <v>822000</v>
      </c>
      <c r="M305" s="116"/>
      <c r="N305" s="137"/>
      <c r="O305" s="118"/>
      <c r="P305" s="118"/>
      <c r="Q305" s="119"/>
    </row>
    <row r="306" spans="1:17">
      <c r="A306" s="110"/>
      <c r="B306" s="110" t="s">
        <v>538</v>
      </c>
      <c r="C306" s="112" t="s">
        <v>539</v>
      </c>
      <c r="D306" s="112"/>
      <c r="E306" s="112"/>
      <c r="F306" s="136"/>
      <c r="G306" s="137">
        <f>[1]MASTER!D334</f>
        <v>54000</v>
      </c>
      <c r="H306" s="114">
        <f>[1]MASTER!P334</f>
        <v>0</v>
      </c>
      <c r="I306" s="114">
        <f>[1]MASTER!F334+[1]MASTER!E334+[1]MASTER!G334+[1]MASTER!H334+[1]MASTER!I334+[1]MASTER!J334+[1]MASTER!K334+[1]MASTER!L334+[1]MASTER!M334+[1]MASTER!N334+[1]MASTER!O334</f>
        <v>54000</v>
      </c>
      <c r="J306" s="114"/>
      <c r="K306" s="115"/>
      <c r="L306" s="137">
        <f t="shared" si="8"/>
        <v>54000</v>
      </c>
      <c r="M306" s="116"/>
      <c r="N306" s="137"/>
      <c r="O306" s="118"/>
      <c r="P306" s="118"/>
      <c r="Q306" s="119"/>
    </row>
    <row r="307" spans="1:17">
      <c r="A307" s="110"/>
      <c r="B307" s="110" t="s">
        <v>544</v>
      </c>
      <c r="C307" s="112" t="s">
        <v>545</v>
      </c>
      <c r="D307" s="112"/>
      <c r="E307" s="112"/>
      <c r="F307" s="136"/>
      <c r="G307" s="137">
        <f>[1]MASTER!D335</f>
        <v>18000</v>
      </c>
      <c r="H307" s="114">
        <f>[1]MASTER!P335</f>
        <v>0</v>
      </c>
      <c r="I307" s="114">
        <f>[1]MASTER!F335+[1]MASTER!E335+[1]MASTER!G335+[1]MASTER!H335+[1]MASTER!I335+[1]MASTER!J335+[1]MASTER!K335+[1]MASTER!L335+[1]MASTER!M335+[1]MASTER!N335+[1]MASTER!O335</f>
        <v>18000</v>
      </c>
      <c r="J307" s="114"/>
      <c r="K307" s="115"/>
      <c r="L307" s="137">
        <f t="shared" si="8"/>
        <v>18000</v>
      </c>
      <c r="M307" s="116"/>
      <c r="N307" s="137"/>
      <c r="O307" s="118"/>
      <c r="P307" s="118"/>
      <c r="Q307" s="119"/>
    </row>
    <row r="308" spans="1:17">
      <c r="A308" s="110"/>
      <c r="B308" s="110" t="s">
        <v>548</v>
      </c>
      <c r="C308" s="112" t="s">
        <v>549</v>
      </c>
      <c r="D308" s="112"/>
      <c r="E308" s="112"/>
      <c r="F308" s="136"/>
      <c r="G308" s="137">
        <f>[1]MASTER!D336</f>
        <v>850000</v>
      </c>
      <c r="H308" s="114">
        <f>[1]MASTER!P336</f>
        <v>0</v>
      </c>
      <c r="I308" s="114">
        <f>[1]MASTER!F336+[1]MASTER!E336+[1]MASTER!G336+[1]MASTER!H336+[1]MASTER!I336+[1]MASTER!J336+[1]MASTER!K336+[1]MASTER!L336+[1]MASTER!M336+[1]MASTER!N336+[1]MASTER!O336</f>
        <v>750000</v>
      </c>
      <c r="J308" s="114"/>
      <c r="K308" s="115"/>
      <c r="L308" s="137">
        <f t="shared" si="8"/>
        <v>750000</v>
      </c>
      <c r="M308" s="116"/>
      <c r="N308" s="137"/>
      <c r="O308" s="118"/>
      <c r="P308" s="118"/>
      <c r="Q308" s="119"/>
    </row>
    <row r="309" spans="1:17">
      <c r="A309" s="110"/>
      <c r="B309" s="110">
        <v>5.3</v>
      </c>
      <c r="C309" s="112" t="s">
        <v>40</v>
      </c>
      <c r="D309" s="112"/>
      <c r="E309" s="112"/>
      <c r="F309" s="136"/>
      <c r="G309" s="137">
        <f>[1]MASTER!D337</f>
        <v>132992500</v>
      </c>
      <c r="H309" s="114">
        <f>[1]MASTER!P337</f>
        <v>0</v>
      </c>
      <c r="I309" s="114">
        <f>[1]MASTER!F337+[1]MASTER!E337+[1]MASTER!G337+[1]MASTER!H337+[1]MASTER!I337+[1]MASTER!J337+[1]MASTER!K337+[1]MASTER!L337+[1]MASTER!M337+[1]MASTER!N337+[1]MASTER!O337</f>
        <v>132992500</v>
      </c>
      <c r="J309" s="114"/>
      <c r="K309" s="115"/>
      <c r="L309" s="137">
        <f t="shared" si="8"/>
        <v>132992500</v>
      </c>
      <c r="M309" s="116"/>
      <c r="N309" s="137"/>
      <c r="O309" s="118"/>
      <c r="P309" s="118"/>
      <c r="Q309" s="119"/>
    </row>
    <row r="310" spans="1:17">
      <c r="A310" s="110"/>
      <c r="B310" s="110" t="s">
        <v>720</v>
      </c>
      <c r="C310" s="112" t="s">
        <v>721</v>
      </c>
      <c r="D310" s="112"/>
      <c r="E310" s="112"/>
      <c r="F310" s="136"/>
      <c r="G310" s="137">
        <f>[1]MASTER!D338</f>
        <v>132992500</v>
      </c>
      <c r="H310" s="114">
        <f>[1]MASTER!P338</f>
        <v>0</v>
      </c>
      <c r="I310" s="114">
        <f>[1]MASTER!F338+[1]MASTER!E338+[1]MASTER!G338+[1]MASTER!H338+[1]MASTER!I338+[1]MASTER!J338+[1]MASTER!K338+[1]MASTER!L338+[1]MASTER!M338+[1]MASTER!N338+[1]MASTER!O338</f>
        <v>132992500</v>
      </c>
      <c r="J310" s="114"/>
      <c r="K310" s="115"/>
      <c r="L310" s="137">
        <f t="shared" ref="L310:L378" si="10">H310+I310</f>
        <v>132992500</v>
      </c>
      <c r="M310" s="116"/>
      <c r="N310" s="137"/>
      <c r="O310" s="118"/>
      <c r="P310" s="118"/>
      <c r="Q310" s="119"/>
    </row>
    <row r="311" spans="1:17">
      <c r="A311" s="110"/>
      <c r="B311" s="110" t="s">
        <v>722</v>
      </c>
      <c r="C311" s="112" t="s">
        <v>723</v>
      </c>
      <c r="D311" s="112"/>
      <c r="E311" s="112"/>
      <c r="F311" s="136"/>
      <c r="G311" s="137">
        <f>[1]MASTER!D339</f>
        <v>1525000</v>
      </c>
      <c r="H311" s="114">
        <f>[1]MASTER!P339</f>
        <v>0</v>
      </c>
      <c r="I311" s="114">
        <f>[1]MASTER!F339+[1]MASTER!E339+[1]MASTER!G339+[1]MASTER!H339+[1]MASTER!I339+[1]MASTER!J339+[1]MASTER!K339+[1]MASTER!L339+[1]MASTER!M339+[1]MASTER!N339+[1]MASTER!O339</f>
        <v>1525000</v>
      </c>
      <c r="J311" s="114"/>
      <c r="K311" s="115"/>
      <c r="L311" s="137">
        <f t="shared" si="10"/>
        <v>1525000</v>
      </c>
      <c r="M311" s="116"/>
      <c r="N311" s="137"/>
      <c r="O311" s="118"/>
      <c r="P311" s="118"/>
      <c r="Q311" s="119"/>
    </row>
    <row r="312" spans="1:17">
      <c r="A312" s="110"/>
      <c r="B312" s="110" t="s">
        <v>724</v>
      </c>
      <c r="C312" s="112" t="s">
        <v>725</v>
      </c>
      <c r="D312" s="112"/>
      <c r="E312" s="112"/>
      <c r="F312" s="136"/>
      <c r="G312" s="137">
        <f>[1]MASTER!D340</f>
        <v>31092000</v>
      </c>
      <c r="H312" s="114">
        <f>[1]MASTER!P340</f>
        <v>0</v>
      </c>
      <c r="I312" s="114">
        <f>[1]MASTER!F340+[1]MASTER!E340+[1]MASTER!G340+[1]MASTER!H340+[1]MASTER!I340+[1]MASTER!J340+[1]MASTER!K340+[1]MASTER!L340+[1]MASTER!M340+[1]MASTER!N340+[1]MASTER!O340</f>
        <v>31092000</v>
      </c>
      <c r="J312" s="114"/>
      <c r="K312" s="115"/>
      <c r="L312" s="137">
        <f t="shared" si="10"/>
        <v>31092000</v>
      </c>
      <c r="M312" s="116"/>
      <c r="N312" s="137"/>
      <c r="O312" s="118"/>
      <c r="P312" s="118"/>
      <c r="Q312" s="119"/>
    </row>
    <row r="313" spans="1:17">
      <c r="A313" s="110"/>
      <c r="B313" s="110" t="s">
        <v>726</v>
      </c>
      <c r="C313" s="112" t="s">
        <v>727</v>
      </c>
      <c r="D313" s="112"/>
      <c r="E313" s="112"/>
      <c r="F313" s="136"/>
      <c r="G313" s="137">
        <f>[1]MASTER!D341</f>
        <v>38600000</v>
      </c>
      <c r="H313" s="114">
        <f>[1]MASTER!P341</f>
        <v>0</v>
      </c>
      <c r="I313" s="114">
        <f>[1]MASTER!F341+[1]MASTER!E341+[1]MASTER!G341+[1]MASTER!H341+[1]MASTER!I341+[1]MASTER!J341+[1]MASTER!K341+[1]MASTER!L341+[1]MASTER!M341+[1]MASTER!N341+[1]MASTER!O341</f>
        <v>38600000</v>
      </c>
      <c r="J313" s="114"/>
      <c r="K313" s="115"/>
      <c r="L313" s="137">
        <f t="shared" si="10"/>
        <v>38600000</v>
      </c>
      <c r="M313" s="116"/>
      <c r="N313" s="137"/>
      <c r="O313" s="118"/>
      <c r="P313" s="118"/>
      <c r="Q313" s="119"/>
    </row>
    <row r="314" spans="1:17">
      <c r="A314" s="110"/>
      <c r="B314" s="110" t="s">
        <v>728</v>
      </c>
      <c r="C314" s="112" t="s">
        <v>729</v>
      </c>
      <c r="D314" s="112"/>
      <c r="E314" s="112"/>
      <c r="F314" s="136"/>
      <c r="G314" s="137">
        <f>[1]MASTER!D342</f>
        <v>61775500</v>
      </c>
      <c r="H314" s="114">
        <f>[1]MASTER!P342</f>
        <v>0</v>
      </c>
      <c r="I314" s="114">
        <f>[1]MASTER!F342+[1]MASTER!E342+[1]MASTER!G342+[1]MASTER!H342+[1]MASTER!I342+[1]MASTER!J342+[1]MASTER!K342+[1]MASTER!L342+[1]MASTER!M342+[1]MASTER!N342+[1]MASTER!O342</f>
        <v>61775500</v>
      </c>
      <c r="J314" s="114"/>
      <c r="K314" s="115"/>
      <c r="L314" s="137">
        <f t="shared" si="10"/>
        <v>61775500</v>
      </c>
      <c r="M314" s="116"/>
      <c r="N314" s="137"/>
      <c r="O314" s="118"/>
      <c r="P314" s="118"/>
      <c r="Q314" s="119"/>
    </row>
    <row r="315" spans="1:17" s="132" customFormat="1" ht="27" customHeight="1">
      <c r="A315" s="120" t="s">
        <v>733</v>
      </c>
      <c r="B315" s="153"/>
      <c r="C315" s="125" t="s">
        <v>734</v>
      </c>
      <c r="D315" s="126" t="s">
        <v>735</v>
      </c>
      <c r="E315" s="125"/>
      <c r="F315" s="123" t="s">
        <v>535</v>
      </c>
      <c r="G315" s="127">
        <f>[1]MASTER!D343</f>
        <v>81740600</v>
      </c>
      <c r="H315" s="127">
        <f>[1]MASTER!P343</f>
        <v>0</v>
      </c>
      <c r="I315" s="127">
        <f>[1]MASTER!F343+[1]MASTER!E343+[1]MASTER!G343+[1]MASTER!H343+[1]MASTER!I343+[1]MASTER!J343+[1]MASTER!K343+[1]MASTER!L343+[1]MASTER!M343+[1]MASTER!N343+[1]MASTER!O343</f>
        <v>81640600</v>
      </c>
      <c r="J315" s="127"/>
      <c r="K315" s="115" t="s">
        <v>535</v>
      </c>
      <c r="L315" s="127">
        <f t="shared" si="10"/>
        <v>81640600</v>
      </c>
      <c r="M315" s="128">
        <f t="shared" si="9"/>
        <v>99.877661773953207</v>
      </c>
      <c r="N315" s="135">
        <f>L315-P315</f>
        <v>74140600</v>
      </c>
      <c r="O315" s="130"/>
      <c r="P315" s="135">
        <v>7500000</v>
      </c>
      <c r="Q315" s="131"/>
    </row>
    <row r="316" spans="1:17">
      <c r="A316" s="110"/>
      <c r="B316" s="110">
        <v>5.2</v>
      </c>
      <c r="C316" s="112" t="s">
        <v>51</v>
      </c>
      <c r="D316" s="112"/>
      <c r="E316" s="112"/>
      <c r="F316" s="136"/>
      <c r="G316" s="137">
        <f>[1]MASTER!D344</f>
        <v>1173600</v>
      </c>
      <c r="H316" s="114">
        <f>[1]MASTER!P344</f>
        <v>0</v>
      </c>
      <c r="I316" s="114">
        <f>[1]MASTER!F344+[1]MASTER!E344+[1]MASTER!G344+[1]MASTER!H344+[1]MASTER!I344+[1]MASTER!J344+[1]MASTER!K344+[1]MASTER!L344+[1]MASTER!M344+[1]MASTER!N344+[1]MASTER!O344</f>
        <v>1073600</v>
      </c>
      <c r="J316" s="114"/>
      <c r="K316" s="115"/>
      <c r="L316" s="137">
        <f t="shared" si="10"/>
        <v>1073600</v>
      </c>
      <c r="M316" s="116"/>
      <c r="N316" s="137"/>
      <c r="O316" s="118"/>
      <c r="P316" s="118"/>
      <c r="Q316" s="119"/>
    </row>
    <row r="317" spans="1:17">
      <c r="A317" s="110"/>
      <c r="B317" s="110" t="s">
        <v>536</v>
      </c>
      <c r="C317" s="112" t="s">
        <v>537</v>
      </c>
      <c r="D317" s="112"/>
      <c r="E317" s="112"/>
      <c r="F317" s="136"/>
      <c r="G317" s="137">
        <f>[1]MASTER!D345</f>
        <v>1173600</v>
      </c>
      <c r="H317" s="114">
        <f>[1]MASTER!P345</f>
        <v>0</v>
      </c>
      <c r="I317" s="114">
        <f>[1]MASTER!F345+[1]MASTER!E345+[1]MASTER!G345+[1]MASTER!H345+[1]MASTER!I345+[1]MASTER!J345+[1]MASTER!K345+[1]MASTER!L345+[1]MASTER!M345+[1]MASTER!N345+[1]MASTER!O345</f>
        <v>1073600</v>
      </c>
      <c r="J317" s="114"/>
      <c r="K317" s="115"/>
      <c r="L317" s="137">
        <f t="shared" si="10"/>
        <v>1073600</v>
      </c>
      <c r="M317" s="116"/>
      <c r="N317" s="137"/>
      <c r="O317" s="118"/>
      <c r="P317" s="118"/>
      <c r="Q317" s="119"/>
    </row>
    <row r="318" spans="1:17">
      <c r="A318" s="110"/>
      <c r="B318" s="110" t="s">
        <v>538</v>
      </c>
      <c r="C318" s="112" t="s">
        <v>539</v>
      </c>
      <c r="D318" s="112"/>
      <c r="E318" s="112"/>
      <c r="F318" s="136"/>
      <c r="G318" s="137">
        <f>[1]MASTER!D346</f>
        <v>193600</v>
      </c>
      <c r="H318" s="114">
        <f>[1]MASTER!P346</f>
        <v>0</v>
      </c>
      <c r="I318" s="114">
        <f>[1]MASTER!F346+[1]MASTER!E346+[1]MASTER!G346+[1]MASTER!H346+[1]MASTER!I346+[1]MASTER!J346+[1]MASTER!K346+[1]MASTER!L346+[1]MASTER!M346+[1]MASTER!N346+[1]MASTER!O346</f>
        <v>193600</v>
      </c>
      <c r="J318" s="114"/>
      <c r="K318" s="115"/>
      <c r="L318" s="137">
        <f t="shared" si="10"/>
        <v>193600</v>
      </c>
      <c r="M318" s="116"/>
      <c r="N318" s="137"/>
      <c r="O318" s="118"/>
      <c r="P318" s="118"/>
      <c r="Q318" s="119"/>
    </row>
    <row r="319" spans="1:17">
      <c r="A319" s="110"/>
      <c r="B319" s="110" t="s">
        <v>544</v>
      </c>
      <c r="C319" s="112" t="s">
        <v>545</v>
      </c>
      <c r="D319" s="112"/>
      <c r="E319" s="112"/>
      <c r="F319" s="136"/>
      <c r="G319" s="137">
        <f>[1]MASTER!D347</f>
        <v>130000</v>
      </c>
      <c r="H319" s="114">
        <f>[1]MASTER!P347</f>
        <v>0</v>
      </c>
      <c r="I319" s="114">
        <f>[1]MASTER!F347+[1]MASTER!E347+[1]MASTER!G347+[1]MASTER!H347+[1]MASTER!I347+[1]MASTER!J347+[1]MASTER!K347+[1]MASTER!L347+[1]MASTER!M347+[1]MASTER!N347+[1]MASTER!O347</f>
        <v>130000</v>
      </c>
      <c r="J319" s="114"/>
      <c r="K319" s="115"/>
      <c r="L319" s="137">
        <f t="shared" si="10"/>
        <v>130000</v>
      </c>
      <c r="M319" s="116"/>
      <c r="N319" s="137"/>
      <c r="O319" s="118"/>
      <c r="P319" s="118"/>
      <c r="Q319" s="119"/>
    </row>
    <row r="320" spans="1:17">
      <c r="A320" s="110"/>
      <c r="B320" s="110" t="s">
        <v>548</v>
      </c>
      <c r="C320" s="112" t="s">
        <v>549</v>
      </c>
      <c r="D320" s="112"/>
      <c r="E320" s="112"/>
      <c r="F320" s="136"/>
      <c r="G320" s="137">
        <f>[1]MASTER!D348</f>
        <v>850000</v>
      </c>
      <c r="H320" s="114">
        <f>[1]MASTER!P348</f>
        <v>0</v>
      </c>
      <c r="I320" s="114">
        <f>[1]MASTER!F348+[1]MASTER!E348+[1]MASTER!G348+[1]MASTER!H348+[1]MASTER!I348+[1]MASTER!J348+[1]MASTER!K348+[1]MASTER!L348+[1]MASTER!M348+[1]MASTER!N348+[1]MASTER!O348</f>
        <v>750000</v>
      </c>
      <c r="J320" s="114"/>
      <c r="K320" s="115"/>
      <c r="L320" s="137">
        <f t="shared" si="10"/>
        <v>750000</v>
      </c>
      <c r="M320" s="116"/>
      <c r="N320" s="137"/>
      <c r="O320" s="118"/>
      <c r="P320" s="118"/>
      <c r="Q320" s="119"/>
    </row>
    <row r="321" spans="1:17">
      <c r="A321" s="110"/>
      <c r="B321" s="110">
        <v>5.3</v>
      </c>
      <c r="C321" s="112" t="s">
        <v>40</v>
      </c>
      <c r="D321" s="112"/>
      <c r="E321" s="112"/>
      <c r="F321" s="136"/>
      <c r="G321" s="137">
        <f>[1]MASTER!D349</f>
        <v>80567000</v>
      </c>
      <c r="H321" s="114">
        <f>[1]MASTER!P349</f>
        <v>0</v>
      </c>
      <c r="I321" s="114">
        <f>[1]MASTER!F349+[1]MASTER!E349+[1]MASTER!G349+[1]MASTER!H349+[1]MASTER!I349+[1]MASTER!J349+[1]MASTER!K349+[1]MASTER!L349+[1]MASTER!M349+[1]MASTER!N349+[1]MASTER!O349</f>
        <v>80567000</v>
      </c>
      <c r="J321" s="114"/>
      <c r="K321" s="115"/>
      <c r="L321" s="137">
        <f t="shared" si="10"/>
        <v>80567000</v>
      </c>
      <c r="M321" s="116"/>
      <c r="N321" s="137"/>
      <c r="O321" s="118"/>
      <c r="P321" s="118"/>
      <c r="Q321" s="119"/>
    </row>
    <row r="322" spans="1:17">
      <c r="A322" s="110"/>
      <c r="B322" s="110" t="s">
        <v>720</v>
      </c>
      <c r="C322" s="112" t="s">
        <v>721</v>
      </c>
      <c r="D322" s="112"/>
      <c r="E322" s="112"/>
      <c r="F322" s="136"/>
      <c r="G322" s="137">
        <f>[1]MASTER!D350</f>
        <v>73216000</v>
      </c>
      <c r="H322" s="114">
        <f>[1]MASTER!P350</f>
        <v>0</v>
      </c>
      <c r="I322" s="114">
        <f>[1]MASTER!F350+[1]MASTER!E350+[1]MASTER!G350+[1]MASTER!H350+[1]MASTER!I350+[1]MASTER!J350+[1]MASTER!K350+[1]MASTER!L350+[1]MASTER!M350+[1]MASTER!N350+[1]MASTER!O350</f>
        <v>73216000</v>
      </c>
      <c r="J322" s="114"/>
      <c r="K322" s="115"/>
      <c r="L322" s="137">
        <f t="shared" si="10"/>
        <v>73216000</v>
      </c>
      <c r="M322" s="116"/>
      <c r="N322" s="137"/>
      <c r="O322" s="118"/>
      <c r="P322" s="118"/>
      <c r="Q322" s="119"/>
    </row>
    <row r="323" spans="1:17">
      <c r="A323" s="110"/>
      <c r="B323" s="110" t="s">
        <v>722</v>
      </c>
      <c r="C323" s="112" t="s">
        <v>723</v>
      </c>
      <c r="D323" s="112"/>
      <c r="E323" s="112"/>
      <c r="F323" s="136"/>
      <c r="G323" s="137">
        <f>[1]MASTER!D351</f>
        <v>1525000</v>
      </c>
      <c r="H323" s="114">
        <f>[1]MASTER!P351</f>
        <v>0</v>
      </c>
      <c r="I323" s="114">
        <f>[1]MASTER!F351+[1]MASTER!E351+[1]MASTER!G351+[1]MASTER!H351+[1]MASTER!I351+[1]MASTER!J351+[1]MASTER!K351+[1]MASTER!L351+[1]MASTER!M351+[1]MASTER!N351+[1]MASTER!O351</f>
        <v>1525000</v>
      </c>
      <c r="J323" s="114"/>
      <c r="K323" s="115"/>
      <c r="L323" s="137">
        <f t="shared" si="10"/>
        <v>1525000</v>
      </c>
      <c r="M323" s="116"/>
      <c r="N323" s="137"/>
      <c r="O323" s="118"/>
      <c r="P323" s="118"/>
      <c r="Q323" s="119"/>
    </row>
    <row r="324" spans="1:17">
      <c r="A324" s="110"/>
      <c r="B324" s="110" t="s">
        <v>724</v>
      </c>
      <c r="C324" s="112" t="s">
        <v>725</v>
      </c>
      <c r="D324" s="112"/>
      <c r="E324" s="112"/>
      <c r="F324" s="136"/>
      <c r="G324" s="137">
        <f>[1]MASTER!D352</f>
        <v>19491000</v>
      </c>
      <c r="H324" s="114">
        <f>[1]MASTER!P352</f>
        <v>0</v>
      </c>
      <c r="I324" s="114">
        <f>[1]MASTER!F352+[1]MASTER!E352+[1]MASTER!G352+[1]MASTER!H352+[1]MASTER!I352+[1]MASTER!J352+[1]MASTER!K352+[1]MASTER!L352+[1]MASTER!M352+[1]MASTER!N352+[1]MASTER!O352</f>
        <v>19491000</v>
      </c>
      <c r="J324" s="114"/>
      <c r="K324" s="115"/>
      <c r="L324" s="137">
        <f t="shared" si="10"/>
        <v>19491000</v>
      </c>
      <c r="M324" s="116"/>
      <c r="N324" s="137"/>
      <c r="O324" s="118"/>
      <c r="P324" s="118"/>
      <c r="Q324" s="119"/>
    </row>
    <row r="325" spans="1:17">
      <c r="A325" s="110"/>
      <c r="B325" s="110" t="s">
        <v>726</v>
      </c>
      <c r="C325" s="112" t="s">
        <v>727</v>
      </c>
      <c r="D325" s="112"/>
      <c r="E325" s="112"/>
      <c r="F325" s="136"/>
      <c r="G325" s="137">
        <f>[1]MASTER!D353</f>
        <v>52200000</v>
      </c>
      <c r="H325" s="114">
        <f>[1]MASTER!P353</f>
        <v>0</v>
      </c>
      <c r="I325" s="114">
        <f>[1]MASTER!F353+[1]MASTER!E353+[1]MASTER!G353+[1]MASTER!H353+[1]MASTER!I353+[1]MASTER!J353+[1]MASTER!K353+[1]MASTER!L353+[1]MASTER!M353+[1]MASTER!N353+[1]MASTER!O353</f>
        <v>52200000</v>
      </c>
      <c r="J325" s="114"/>
      <c r="K325" s="115"/>
      <c r="L325" s="137">
        <f t="shared" si="10"/>
        <v>52200000</v>
      </c>
      <c r="M325" s="116"/>
      <c r="N325" s="137"/>
      <c r="O325" s="118"/>
      <c r="P325" s="118"/>
      <c r="Q325" s="119"/>
    </row>
    <row r="326" spans="1:17" ht="25.5">
      <c r="A326" s="110"/>
      <c r="B326" s="110" t="s">
        <v>736</v>
      </c>
      <c r="C326" s="122" t="s">
        <v>737</v>
      </c>
      <c r="D326" s="122"/>
      <c r="E326" s="122"/>
      <c r="F326" s="165"/>
      <c r="G326" s="137">
        <f>[1]MASTER!D354</f>
        <v>7351000</v>
      </c>
      <c r="H326" s="114">
        <f>[1]MASTER!P354</f>
        <v>0</v>
      </c>
      <c r="I326" s="114">
        <f>[1]MASTER!F354+[1]MASTER!E354+[1]MASTER!G354+[1]MASTER!H354+[1]MASTER!I354+[1]MASTER!J354+[1]MASTER!K354+[1]MASTER!L354+[1]MASTER!M354+[1]MASTER!N354+[1]MASTER!O354</f>
        <v>7351000</v>
      </c>
      <c r="J326" s="114"/>
      <c r="K326" s="115"/>
      <c r="L326" s="137">
        <f t="shared" si="10"/>
        <v>7351000</v>
      </c>
      <c r="M326" s="116"/>
      <c r="N326" s="137"/>
      <c r="O326" s="118"/>
      <c r="P326" s="118"/>
      <c r="Q326" s="119"/>
    </row>
    <row r="327" spans="1:17" ht="25.5">
      <c r="A327" s="110"/>
      <c r="B327" s="110" t="s">
        <v>738</v>
      </c>
      <c r="C327" s="122" t="s">
        <v>739</v>
      </c>
      <c r="D327" s="122"/>
      <c r="E327" s="122"/>
      <c r="F327" s="165"/>
      <c r="G327" s="137">
        <f>[1]MASTER!D355</f>
        <v>1575000</v>
      </c>
      <c r="H327" s="114">
        <f>[1]MASTER!P355</f>
        <v>0</v>
      </c>
      <c r="I327" s="114">
        <f>[1]MASTER!F355+[1]MASTER!E355+[1]MASTER!G355+[1]MASTER!H355+[1]MASTER!I355+[1]MASTER!J355+[1]MASTER!K355+[1]MASTER!L355+[1]MASTER!M355+[1]MASTER!N355+[1]MASTER!O355</f>
        <v>1575000</v>
      </c>
      <c r="J327" s="114"/>
      <c r="K327" s="115"/>
      <c r="L327" s="137">
        <f t="shared" si="10"/>
        <v>1575000</v>
      </c>
      <c r="M327" s="116"/>
      <c r="N327" s="137"/>
      <c r="O327" s="118"/>
      <c r="P327" s="118"/>
      <c r="Q327" s="119"/>
    </row>
    <row r="328" spans="1:17" ht="25.5">
      <c r="A328" s="110"/>
      <c r="B328" s="110" t="s">
        <v>740</v>
      </c>
      <c r="C328" s="122" t="s">
        <v>741</v>
      </c>
      <c r="D328" s="122"/>
      <c r="E328" s="122"/>
      <c r="F328" s="165"/>
      <c r="G328" s="137">
        <f>[1]MASTER!D356</f>
        <v>5776000</v>
      </c>
      <c r="H328" s="114">
        <f>[1]MASTER!P356</f>
        <v>0</v>
      </c>
      <c r="I328" s="114">
        <f>[1]MASTER!F356+[1]MASTER!E356+[1]MASTER!G356+[1]MASTER!H356+[1]MASTER!I356+[1]MASTER!J356+[1]MASTER!K356+[1]MASTER!L356+[1]MASTER!M356+[1]MASTER!N356+[1]MASTER!O356</f>
        <v>5776000</v>
      </c>
      <c r="J328" s="114"/>
      <c r="K328" s="115"/>
      <c r="L328" s="137">
        <f t="shared" si="10"/>
        <v>5776000</v>
      </c>
      <c r="M328" s="116"/>
      <c r="N328" s="137"/>
      <c r="O328" s="118"/>
      <c r="P328" s="118"/>
      <c r="Q328" s="119"/>
    </row>
    <row r="329" spans="1:17">
      <c r="A329" s="110"/>
      <c r="B329" s="110"/>
      <c r="C329" s="121" t="s">
        <v>742</v>
      </c>
      <c r="D329" s="173"/>
      <c r="E329" s="122"/>
      <c r="F329" s="165" t="s">
        <v>535</v>
      </c>
      <c r="G329" s="174">
        <f>G330+G331</f>
        <v>32129500</v>
      </c>
      <c r="H329" s="114"/>
      <c r="I329" s="114"/>
      <c r="J329" s="114"/>
      <c r="K329" s="115" t="s">
        <v>535</v>
      </c>
      <c r="L329" s="174">
        <f>SUM(L330:L333)</f>
        <v>28279500</v>
      </c>
      <c r="M329" s="116">
        <v>100</v>
      </c>
      <c r="N329" s="137">
        <f>L329</f>
        <v>28279500</v>
      </c>
      <c r="O329" s="118"/>
      <c r="P329" s="118"/>
      <c r="Q329" s="119"/>
    </row>
    <row r="330" spans="1:17">
      <c r="A330" s="110"/>
      <c r="B330" s="110"/>
      <c r="C330" s="122" t="s">
        <v>539</v>
      </c>
      <c r="D330" s="175"/>
      <c r="E330" s="122"/>
      <c r="F330" s="165"/>
      <c r="G330" s="176">
        <v>25500</v>
      </c>
      <c r="H330" s="114"/>
      <c r="I330" s="114"/>
      <c r="J330" s="114"/>
      <c r="K330" s="115"/>
      <c r="L330" s="176">
        <v>25500</v>
      </c>
      <c r="M330" s="116"/>
      <c r="N330" s="137"/>
      <c r="O330" s="118"/>
      <c r="P330" s="118"/>
      <c r="Q330" s="119"/>
    </row>
    <row r="331" spans="1:17">
      <c r="A331" s="110"/>
      <c r="B331" s="110"/>
      <c r="C331" s="122" t="s">
        <v>40</v>
      </c>
      <c r="D331" s="175"/>
      <c r="E331" s="122"/>
      <c r="F331" s="165"/>
      <c r="G331" s="176">
        <f>G332+G333</f>
        <v>32104000</v>
      </c>
      <c r="H331" s="114"/>
      <c r="I331" s="114"/>
      <c r="J331" s="114"/>
      <c r="K331" s="115"/>
      <c r="L331" s="176"/>
      <c r="M331" s="116"/>
      <c r="N331" s="137"/>
      <c r="O331" s="118"/>
      <c r="P331" s="118"/>
      <c r="Q331" s="119"/>
    </row>
    <row r="332" spans="1:17">
      <c r="A332" s="110"/>
      <c r="B332" s="110"/>
      <c r="C332" s="122" t="s">
        <v>743</v>
      </c>
      <c r="D332" s="175"/>
      <c r="E332" s="122"/>
      <c r="F332" s="165"/>
      <c r="G332" s="176">
        <v>7704000</v>
      </c>
      <c r="H332" s="114"/>
      <c r="I332" s="114"/>
      <c r="J332" s="114"/>
      <c r="K332" s="115"/>
      <c r="L332" s="176">
        <v>7704000</v>
      </c>
      <c r="M332" s="116"/>
      <c r="N332" s="137"/>
      <c r="O332" s="118"/>
      <c r="P332" s="118"/>
      <c r="Q332" s="119"/>
    </row>
    <row r="333" spans="1:17">
      <c r="A333" s="110"/>
      <c r="B333" s="110"/>
      <c r="C333" s="122" t="s">
        <v>744</v>
      </c>
      <c r="D333" s="175"/>
      <c r="E333" s="122"/>
      <c r="F333" s="165"/>
      <c r="G333" s="176">
        <v>24400000</v>
      </c>
      <c r="H333" s="114"/>
      <c r="I333" s="114"/>
      <c r="J333" s="114"/>
      <c r="K333" s="115"/>
      <c r="L333" s="176">
        <f>G333-3850000</f>
        <v>20550000</v>
      </c>
      <c r="M333" s="116"/>
      <c r="N333" s="137"/>
      <c r="O333" s="118"/>
      <c r="P333" s="118"/>
      <c r="Q333" s="119"/>
    </row>
    <row r="334" spans="1:17" s="132" customFormat="1" ht="25.5">
      <c r="A334" s="120" t="s">
        <v>745</v>
      </c>
      <c r="B334" s="153"/>
      <c r="C334" s="125" t="s">
        <v>746</v>
      </c>
      <c r="D334" s="126" t="s">
        <v>747</v>
      </c>
      <c r="E334" s="125"/>
      <c r="F334" s="123" t="s">
        <v>535</v>
      </c>
      <c r="G334" s="127">
        <f>[1]MASTER!D362</f>
        <v>128332500</v>
      </c>
      <c r="H334" s="127">
        <f>[1]MASTER!P362</f>
        <v>1590000</v>
      </c>
      <c r="I334" s="127">
        <f>[1]MASTER!F362+[1]MASTER!E362+[1]MASTER!G362+[1]MASTER!H362+[1]MASTER!I362+[1]MASTER!J362+[1]MASTER!K362+[1]MASTER!L362+[1]MASTER!M362+[1]MASTER!N362+[1]MASTER!O362</f>
        <v>95707000</v>
      </c>
      <c r="J334" s="127"/>
      <c r="K334" s="115" t="s">
        <v>535</v>
      </c>
      <c r="L334" s="127">
        <f t="shared" si="10"/>
        <v>97297000</v>
      </c>
      <c r="M334" s="128">
        <f t="shared" si="9"/>
        <v>75.816336469717342</v>
      </c>
      <c r="N334" s="135">
        <f>L334-P334</f>
        <v>95707000</v>
      </c>
      <c r="O334" s="130"/>
      <c r="P334" s="130">
        <v>1590000</v>
      </c>
      <c r="Q334" s="131"/>
    </row>
    <row r="335" spans="1:17">
      <c r="A335" s="110"/>
      <c r="B335" s="110">
        <v>5.2</v>
      </c>
      <c r="C335" s="112" t="s">
        <v>51</v>
      </c>
      <c r="D335" s="112"/>
      <c r="E335" s="112"/>
      <c r="F335" s="136"/>
      <c r="G335" s="137">
        <f>[1]MASTER!D363</f>
        <v>968000</v>
      </c>
      <c r="H335" s="114">
        <f>[1]MASTER!P363</f>
        <v>0</v>
      </c>
      <c r="I335" s="114">
        <f>[1]MASTER!F363+[1]MASTER!E363+[1]MASTER!G363+[1]MASTER!H363+[1]MASTER!I363+[1]MASTER!J363+[1]MASTER!K363+[1]MASTER!L363+[1]MASTER!M363+[1]MASTER!N363+[1]MASTER!O363</f>
        <v>968000</v>
      </c>
      <c r="J335" s="114"/>
      <c r="K335" s="115"/>
      <c r="L335" s="137">
        <f t="shared" si="10"/>
        <v>968000</v>
      </c>
      <c r="M335" s="116"/>
      <c r="N335" s="137"/>
      <c r="O335" s="118"/>
      <c r="P335" s="118"/>
      <c r="Q335" s="119"/>
    </row>
    <row r="336" spans="1:17">
      <c r="A336" s="110"/>
      <c r="B336" s="110" t="s">
        <v>536</v>
      </c>
      <c r="C336" s="112" t="s">
        <v>537</v>
      </c>
      <c r="D336" s="112"/>
      <c r="E336" s="112"/>
      <c r="F336" s="136"/>
      <c r="G336" s="137">
        <f>[1]MASTER!D364</f>
        <v>968000</v>
      </c>
      <c r="H336" s="114">
        <f>[1]MASTER!P364</f>
        <v>0</v>
      </c>
      <c r="I336" s="114">
        <f>[1]MASTER!F364+[1]MASTER!E364+[1]MASTER!G364+[1]MASTER!H364+[1]MASTER!I364+[1]MASTER!J364+[1]MASTER!K364+[1]MASTER!L364+[1]MASTER!M364+[1]MASTER!N364+[1]MASTER!O364</f>
        <v>968000</v>
      </c>
      <c r="J336" s="114"/>
      <c r="K336" s="115"/>
      <c r="L336" s="137">
        <f t="shared" si="10"/>
        <v>968000</v>
      </c>
      <c r="M336" s="116"/>
      <c r="N336" s="137"/>
      <c r="O336" s="118"/>
      <c r="P336" s="118"/>
      <c r="Q336" s="119"/>
    </row>
    <row r="337" spans="1:17">
      <c r="A337" s="110"/>
      <c r="B337" s="110" t="s">
        <v>538</v>
      </c>
      <c r="C337" s="112" t="s">
        <v>539</v>
      </c>
      <c r="D337" s="112"/>
      <c r="E337" s="112"/>
      <c r="F337" s="136"/>
      <c r="G337" s="137">
        <f>[1]MASTER!D365</f>
        <v>100000</v>
      </c>
      <c r="H337" s="114">
        <f>[1]MASTER!P365</f>
        <v>0</v>
      </c>
      <c r="I337" s="114">
        <f>[1]MASTER!F365+[1]MASTER!E365+[1]MASTER!G365+[1]MASTER!H365+[1]MASTER!I365+[1]MASTER!J365+[1]MASTER!K365+[1]MASTER!L365+[1]MASTER!M365+[1]MASTER!N365+[1]MASTER!O365</f>
        <v>100000</v>
      </c>
      <c r="J337" s="114"/>
      <c r="K337" s="115"/>
      <c r="L337" s="137">
        <f t="shared" si="10"/>
        <v>100000</v>
      </c>
      <c r="M337" s="116"/>
      <c r="N337" s="137"/>
      <c r="O337" s="118"/>
      <c r="P337" s="118"/>
      <c r="Q337" s="119"/>
    </row>
    <row r="338" spans="1:17">
      <c r="A338" s="110"/>
      <c r="B338" s="110" t="s">
        <v>544</v>
      </c>
      <c r="C338" s="112" t="s">
        <v>545</v>
      </c>
      <c r="D338" s="112"/>
      <c r="E338" s="112"/>
      <c r="F338" s="136"/>
      <c r="G338" s="137">
        <f>[1]MASTER!D366</f>
        <v>18000</v>
      </c>
      <c r="H338" s="114">
        <f>[1]MASTER!P366</f>
        <v>0</v>
      </c>
      <c r="I338" s="114">
        <f>[1]MASTER!F366+[1]MASTER!E366+[1]MASTER!G366+[1]MASTER!H366+[1]MASTER!I366+[1]MASTER!J366+[1]MASTER!K366+[1]MASTER!L366+[1]MASTER!M366+[1]MASTER!N366+[1]MASTER!O366</f>
        <v>18000</v>
      </c>
      <c r="J338" s="114"/>
      <c r="K338" s="115"/>
      <c r="L338" s="137">
        <f t="shared" si="10"/>
        <v>18000</v>
      </c>
      <c r="M338" s="116"/>
      <c r="N338" s="137"/>
      <c r="O338" s="118"/>
      <c r="P338" s="118"/>
      <c r="Q338" s="119"/>
    </row>
    <row r="339" spans="1:17">
      <c r="A339" s="110"/>
      <c r="B339" s="110" t="s">
        <v>548</v>
      </c>
      <c r="C339" s="112" t="s">
        <v>549</v>
      </c>
      <c r="D339" s="112"/>
      <c r="E339" s="112"/>
      <c r="F339" s="136"/>
      <c r="G339" s="137">
        <f>[1]MASTER!D367</f>
        <v>850000</v>
      </c>
      <c r="H339" s="114">
        <f>[1]MASTER!P367</f>
        <v>0</v>
      </c>
      <c r="I339" s="114">
        <f>[1]MASTER!F367+[1]MASTER!E367+[1]MASTER!G367+[1]MASTER!H367+[1]MASTER!I367+[1]MASTER!J367+[1]MASTER!K367+[1]MASTER!L367+[1]MASTER!M367+[1]MASTER!N367+[1]MASTER!O367</f>
        <v>850000</v>
      </c>
      <c r="J339" s="114"/>
      <c r="K339" s="115"/>
      <c r="L339" s="137">
        <f t="shared" si="10"/>
        <v>850000</v>
      </c>
      <c r="M339" s="116"/>
      <c r="N339" s="137"/>
      <c r="O339" s="118"/>
      <c r="P339" s="118"/>
      <c r="Q339" s="119"/>
    </row>
    <row r="340" spans="1:17">
      <c r="A340" s="110"/>
      <c r="B340" s="110">
        <v>5.3</v>
      </c>
      <c r="C340" s="112" t="s">
        <v>40</v>
      </c>
      <c r="D340" s="112"/>
      <c r="E340" s="112"/>
      <c r="F340" s="136"/>
      <c r="G340" s="137">
        <f>[1]MASTER!D368</f>
        <v>127364500</v>
      </c>
      <c r="H340" s="114">
        <f>[1]MASTER!P368</f>
        <v>1590000</v>
      </c>
      <c r="I340" s="114">
        <f>[1]MASTER!F368+[1]MASTER!E368+[1]MASTER!G368+[1]MASTER!H368+[1]MASTER!I368+[1]MASTER!J368+[1]MASTER!K368+[1]MASTER!L368+[1]MASTER!M368+[1]MASTER!N368+[1]MASTER!O368</f>
        <v>94739000</v>
      </c>
      <c r="J340" s="114"/>
      <c r="K340" s="115"/>
      <c r="L340" s="137">
        <f t="shared" si="10"/>
        <v>96329000</v>
      </c>
      <c r="M340" s="116"/>
      <c r="N340" s="137"/>
      <c r="O340" s="118"/>
      <c r="P340" s="118"/>
      <c r="Q340" s="119"/>
    </row>
    <row r="341" spans="1:17" ht="25.5">
      <c r="A341" s="110"/>
      <c r="B341" s="110" t="s">
        <v>736</v>
      </c>
      <c r="C341" s="122" t="s">
        <v>737</v>
      </c>
      <c r="D341" s="122"/>
      <c r="E341" s="122"/>
      <c r="F341" s="165"/>
      <c r="G341" s="137">
        <f>[1]MASTER!D369</f>
        <v>127364500</v>
      </c>
      <c r="H341" s="114">
        <f>[1]MASTER!P369</f>
        <v>1590000</v>
      </c>
      <c r="I341" s="114">
        <f>[1]MASTER!F369+[1]MASTER!E369+[1]MASTER!G369+[1]MASTER!H369+[1]MASTER!I369+[1]MASTER!J369+[1]MASTER!K369+[1]MASTER!L369+[1]MASTER!M369+[1]MASTER!N369+[1]MASTER!O369</f>
        <v>94739000</v>
      </c>
      <c r="J341" s="114"/>
      <c r="K341" s="115"/>
      <c r="L341" s="137">
        <f t="shared" si="10"/>
        <v>96329000</v>
      </c>
      <c r="M341" s="116"/>
      <c r="N341" s="137"/>
      <c r="O341" s="118"/>
      <c r="P341" s="118"/>
      <c r="Q341" s="119"/>
    </row>
    <row r="342" spans="1:17" ht="25.5">
      <c r="A342" s="110"/>
      <c r="B342" s="110" t="s">
        <v>748</v>
      </c>
      <c r="C342" s="122" t="s">
        <v>749</v>
      </c>
      <c r="D342" s="122"/>
      <c r="E342" s="122"/>
      <c r="F342" s="165"/>
      <c r="G342" s="137">
        <f>[1]MASTER!D370</f>
        <v>1425000</v>
      </c>
      <c r="H342" s="114">
        <f>[1]MASTER!P370</f>
        <v>0</v>
      </c>
      <c r="I342" s="114">
        <f>[1]MASTER!F370+[1]MASTER!E370+[1]MASTER!G370+[1]MASTER!H370+[1]MASTER!I370+[1]MASTER!J370+[1]MASTER!K370+[1]MASTER!L370+[1]MASTER!M370+[1]MASTER!N370+[1]MASTER!O370</f>
        <v>1425000</v>
      </c>
      <c r="J342" s="114"/>
      <c r="K342" s="115"/>
      <c r="L342" s="137">
        <f t="shared" si="10"/>
        <v>1425000</v>
      </c>
      <c r="M342" s="116"/>
      <c r="N342" s="137"/>
      <c r="O342" s="118"/>
      <c r="P342" s="118"/>
      <c r="Q342" s="119"/>
    </row>
    <row r="343" spans="1:17" ht="25.5">
      <c r="A343" s="110"/>
      <c r="B343" s="110" t="s">
        <v>738</v>
      </c>
      <c r="C343" s="122" t="s">
        <v>739</v>
      </c>
      <c r="D343" s="122"/>
      <c r="E343" s="122"/>
      <c r="F343" s="165"/>
      <c r="G343" s="137">
        <f>[1]MASTER!D371</f>
        <v>30216000</v>
      </c>
      <c r="H343" s="114">
        <f>[1]MASTER!P371</f>
        <v>0</v>
      </c>
      <c r="I343" s="114">
        <f>[1]MASTER!F371+[1]MASTER!E371+[1]MASTER!G371+[1]MASTER!H371+[1]MASTER!I371+[1]MASTER!J371+[1]MASTER!K371+[1]MASTER!L371+[1]MASTER!M371+[1]MASTER!N371+[1]MASTER!O371</f>
        <v>30216000</v>
      </c>
      <c r="J343" s="114"/>
      <c r="K343" s="115"/>
      <c r="L343" s="137">
        <f t="shared" si="10"/>
        <v>30216000</v>
      </c>
      <c r="M343" s="116"/>
      <c r="N343" s="137"/>
      <c r="O343" s="118"/>
      <c r="P343" s="118"/>
      <c r="Q343" s="119"/>
    </row>
    <row r="344" spans="1:17" ht="25.5">
      <c r="A344" s="110"/>
      <c r="B344" s="110" t="s">
        <v>740</v>
      </c>
      <c r="C344" s="122" t="s">
        <v>741</v>
      </c>
      <c r="D344" s="122"/>
      <c r="E344" s="122"/>
      <c r="F344" s="165"/>
      <c r="G344" s="137">
        <f>[1]MASTER!D372</f>
        <v>94298500</v>
      </c>
      <c r="H344" s="114">
        <f>[1]MASTER!P372</f>
        <v>1590000</v>
      </c>
      <c r="I344" s="114">
        <f>[1]MASTER!F372+[1]MASTER!E372+[1]MASTER!G372+[1]MASTER!H372+[1]MASTER!I372+[1]MASTER!J372+[1]MASTER!K372+[1]MASTER!L372+[1]MASTER!M372+[1]MASTER!N372+[1]MASTER!O372</f>
        <v>61673000</v>
      </c>
      <c r="J344" s="114"/>
      <c r="K344" s="115"/>
      <c r="L344" s="137">
        <f t="shared" si="10"/>
        <v>63263000</v>
      </c>
      <c r="M344" s="116"/>
      <c r="N344" s="137"/>
      <c r="O344" s="118"/>
      <c r="P344" s="118"/>
      <c r="Q344" s="119"/>
    </row>
    <row r="345" spans="1:17">
      <c r="A345" s="120">
        <v>2.04</v>
      </c>
      <c r="B345" s="153"/>
      <c r="C345" s="111" t="s">
        <v>78</v>
      </c>
      <c r="D345" s="112"/>
      <c r="E345" s="111"/>
      <c r="F345" s="113"/>
      <c r="G345" s="114">
        <f>[1]MASTER!D374</f>
        <v>235894650</v>
      </c>
      <c r="H345" s="114">
        <f>[1]MASTER!P374</f>
        <v>8750000</v>
      </c>
      <c r="I345" s="114">
        <f>[1]MASTER!F374+[1]MASTER!E374+[1]MASTER!G374+[1]MASTER!H374+[1]MASTER!I374+[1]MASTER!J374+[1]MASTER!K374+[1]MASTER!L374+[1]MASTER!M374+[1]MASTER!N374+[1]MASTER!O374</f>
        <v>226828650</v>
      </c>
      <c r="J345" s="114"/>
      <c r="K345" s="115"/>
      <c r="L345" s="114">
        <f t="shared" si="10"/>
        <v>235578650</v>
      </c>
      <c r="M345" s="116">
        <f t="shared" si="9"/>
        <v>99.866041896244781</v>
      </c>
      <c r="N345" s="114"/>
      <c r="O345" s="118"/>
      <c r="P345" s="118"/>
      <c r="Q345" s="119"/>
    </row>
    <row r="346" spans="1:17" s="132" customFormat="1" ht="25.5" customHeight="1">
      <c r="A346" s="120" t="s">
        <v>750</v>
      </c>
      <c r="B346" s="153"/>
      <c r="C346" s="125" t="s">
        <v>751</v>
      </c>
      <c r="D346" s="126" t="s">
        <v>752</v>
      </c>
      <c r="E346" s="125">
        <v>2</v>
      </c>
      <c r="F346" s="123" t="s">
        <v>753</v>
      </c>
      <c r="G346" s="127">
        <f>[1]MASTER!D375</f>
        <v>8750000</v>
      </c>
      <c r="H346" s="127">
        <f>[1]MASTER!P375</f>
        <v>8750000</v>
      </c>
      <c r="I346" s="127">
        <f>[1]MASTER!F375+[1]MASTER!E375+[1]MASTER!G375+[1]MASTER!H375+[1]MASTER!I375+[1]MASTER!J375+[1]MASTER!K375+[1]MASTER!L375+[1]MASTER!M375+[1]MASTER!N375+[1]MASTER!O375</f>
        <v>0</v>
      </c>
      <c r="J346" s="127">
        <v>2</v>
      </c>
      <c r="K346" s="115" t="str">
        <f>F346</f>
        <v>unit</v>
      </c>
      <c r="L346" s="127">
        <f t="shared" si="10"/>
        <v>8750000</v>
      </c>
      <c r="M346" s="128">
        <f t="shared" ref="M346:M404" si="11">L346/G346*100</f>
        <v>100</v>
      </c>
      <c r="N346" s="135">
        <f>L346</f>
        <v>8750000</v>
      </c>
      <c r="O346" s="130"/>
      <c r="P346" s="130"/>
      <c r="Q346" s="131"/>
    </row>
    <row r="347" spans="1:17" ht="12.75" customHeight="1">
      <c r="A347" s="110"/>
      <c r="B347" s="110">
        <v>5.2</v>
      </c>
      <c r="C347" s="112" t="s">
        <v>51</v>
      </c>
      <c r="D347" s="112"/>
      <c r="E347" s="112"/>
      <c r="F347" s="136"/>
      <c r="G347" s="137">
        <f>[1]MASTER!D376</f>
        <v>8750000</v>
      </c>
      <c r="H347" s="114">
        <f>[1]MASTER!P376</f>
        <v>8750000</v>
      </c>
      <c r="I347" s="114">
        <f>[1]MASTER!F376+[1]MASTER!E376+[1]MASTER!G376+[1]MASTER!H376+[1]MASTER!I376+[1]MASTER!J376+[1]MASTER!K376+[1]MASTER!L376+[1]MASTER!M376+[1]MASTER!N376+[1]MASTER!O376</f>
        <v>0</v>
      </c>
      <c r="J347" s="114"/>
      <c r="K347" s="115"/>
      <c r="L347" s="137">
        <f t="shared" si="10"/>
        <v>8750000</v>
      </c>
      <c r="M347" s="116"/>
      <c r="N347" s="137"/>
      <c r="O347" s="118"/>
      <c r="P347" s="118"/>
      <c r="Q347" s="119"/>
    </row>
    <row r="348" spans="1:17">
      <c r="A348" s="110"/>
      <c r="B348" s="110" t="s">
        <v>709</v>
      </c>
      <c r="C348" s="112" t="s">
        <v>710</v>
      </c>
      <c r="D348" s="112"/>
      <c r="E348" s="112"/>
      <c r="F348" s="136"/>
      <c r="G348" s="137">
        <f>[1]MASTER!D377</f>
        <v>8750000</v>
      </c>
      <c r="H348" s="114">
        <f>[1]MASTER!P377</f>
        <v>8750000</v>
      </c>
      <c r="I348" s="114">
        <f>[1]MASTER!F377+[1]MASTER!E377+[1]MASTER!G377+[1]MASTER!H377+[1]MASTER!I377+[1]MASTER!J377+[1]MASTER!K377+[1]MASTER!L377+[1]MASTER!M377+[1]MASTER!N377+[1]MASTER!O377</f>
        <v>0</v>
      </c>
      <c r="J348" s="114"/>
      <c r="K348" s="115"/>
      <c r="L348" s="137">
        <f t="shared" si="10"/>
        <v>8750000</v>
      </c>
      <c r="M348" s="116"/>
      <c r="N348" s="137"/>
      <c r="O348" s="118"/>
      <c r="P348" s="118"/>
      <c r="Q348" s="119"/>
    </row>
    <row r="349" spans="1:17">
      <c r="A349" s="110"/>
      <c r="B349" s="110" t="s">
        <v>711</v>
      </c>
      <c r="C349" s="112" t="s">
        <v>712</v>
      </c>
      <c r="D349" s="112"/>
      <c r="E349" s="112"/>
      <c r="F349" s="136"/>
      <c r="G349" s="137">
        <f>[1]MASTER!D378</f>
        <v>8750000</v>
      </c>
      <c r="H349" s="114">
        <f>[1]MASTER!P378</f>
        <v>8750000</v>
      </c>
      <c r="I349" s="114">
        <f>[1]MASTER!F378+[1]MASTER!E378+[1]MASTER!G378+[1]MASTER!H378+[1]MASTER!I378+[1]MASTER!J378+[1]MASTER!K378+[1]MASTER!L378+[1]MASTER!M378+[1]MASTER!N378+[1]MASTER!O378</f>
        <v>0</v>
      </c>
      <c r="J349" s="114"/>
      <c r="K349" s="115"/>
      <c r="L349" s="137">
        <f t="shared" si="10"/>
        <v>8750000</v>
      </c>
      <c r="M349" s="116"/>
      <c r="N349" s="137"/>
      <c r="O349" s="118"/>
      <c r="P349" s="118"/>
      <c r="Q349" s="119"/>
    </row>
    <row r="350" spans="1:17" ht="38.25" hidden="1">
      <c r="A350" s="120" t="s">
        <v>754</v>
      </c>
      <c r="B350" s="153"/>
      <c r="C350" s="125" t="s">
        <v>755</v>
      </c>
      <c r="D350" s="126"/>
      <c r="E350" s="125"/>
      <c r="F350" s="123"/>
      <c r="G350" s="127">
        <f>[1]MASTER!D379</f>
        <v>0</v>
      </c>
      <c r="H350" s="114">
        <f>[1]MASTER!P379</f>
        <v>0</v>
      </c>
      <c r="I350" s="114">
        <f>[1]MASTER!F379+[1]MASTER!E379+[1]MASTER!G379+[1]MASTER!H379+[1]MASTER!I379+[1]MASTER!J379+[1]MASTER!K379+[1]MASTER!L379+[1]MASTER!M379+[1]MASTER!N379+[1]MASTER!O379</f>
        <v>0</v>
      </c>
      <c r="J350" s="114"/>
      <c r="K350" s="115"/>
      <c r="L350" s="127">
        <f t="shared" si="10"/>
        <v>0</v>
      </c>
      <c r="M350" s="116" t="e">
        <f t="shared" si="11"/>
        <v>#DIV/0!</v>
      </c>
      <c r="N350" s="135" t="s">
        <v>625</v>
      </c>
      <c r="O350" s="118"/>
      <c r="P350" s="118"/>
      <c r="Q350" s="119"/>
    </row>
    <row r="351" spans="1:17" hidden="1">
      <c r="A351" s="110"/>
      <c r="B351" s="110">
        <v>5.2</v>
      </c>
      <c r="C351" s="112" t="s">
        <v>51</v>
      </c>
      <c r="D351" s="112"/>
      <c r="E351" s="112"/>
      <c r="F351" s="136"/>
      <c r="G351" s="137">
        <f>[1]MASTER!D380</f>
        <v>0</v>
      </c>
      <c r="H351" s="114">
        <f>[1]MASTER!P380</f>
        <v>0</v>
      </c>
      <c r="I351" s="114">
        <f>[1]MASTER!F380+[1]MASTER!E380+[1]MASTER!G380+[1]MASTER!H380+[1]MASTER!I380+[1]MASTER!J380+[1]MASTER!K380+[1]MASTER!L380+[1]MASTER!M380+[1]MASTER!N380+[1]MASTER!O380</f>
        <v>0</v>
      </c>
      <c r="J351" s="114"/>
      <c r="K351" s="115"/>
      <c r="L351" s="114">
        <f t="shared" si="10"/>
        <v>0</v>
      </c>
      <c r="M351" s="116" t="e">
        <f t="shared" si="11"/>
        <v>#DIV/0!</v>
      </c>
      <c r="N351" s="137"/>
      <c r="O351" s="118"/>
      <c r="P351" s="118"/>
      <c r="Q351" s="119"/>
    </row>
    <row r="352" spans="1:17" hidden="1">
      <c r="A352" s="110"/>
      <c r="B352" s="110" t="s">
        <v>536</v>
      </c>
      <c r="C352" s="112" t="s">
        <v>537</v>
      </c>
      <c r="D352" s="112"/>
      <c r="E352" s="112"/>
      <c r="F352" s="136"/>
      <c r="G352" s="137">
        <f>[1]MASTER!D381</f>
        <v>0</v>
      </c>
      <c r="H352" s="114">
        <f>[1]MASTER!P381</f>
        <v>0</v>
      </c>
      <c r="I352" s="114">
        <f>[1]MASTER!F381+[1]MASTER!E381+[1]MASTER!G381+[1]MASTER!H381+[1]MASTER!I381+[1]MASTER!J381+[1]MASTER!K381+[1]MASTER!L381+[1]MASTER!M381+[1]MASTER!N381+[1]MASTER!O381</f>
        <v>0</v>
      </c>
      <c r="J352" s="114"/>
      <c r="K352" s="115"/>
      <c r="L352" s="114">
        <f t="shared" si="10"/>
        <v>0</v>
      </c>
      <c r="M352" s="116" t="e">
        <f t="shared" si="11"/>
        <v>#DIV/0!</v>
      </c>
      <c r="N352" s="137"/>
      <c r="O352" s="118"/>
      <c r="P352" s="118"/>
      <c r="Q352" s="119"/>
    </row>
    <row r="353" spans="1:17" hidden="1">
      <c r="A353" s="110"/>
      <c r="B353" s="110" t="s">
        <v>538</v>
      </c>
      <c r="C353" s="112" t="s">
        <v>539</v>
      </c>
      <c r="D353" s="112"/>
      <c r="E353" s="112"/>
      <c r="F353" s="136"/>
      <c r="G353" s="137">
        <f>[1]MASTER!D382</f>
        <v>0</v>
      </c>
      <c r="H353" s="114">
        <f>[1]MASTER!P382</f>
        <v>0</v>
      </c>
      <c r="I353" s="114">
        <f>[1]MASTER!F382+[1]MASTER!E382+[1]MASTER!G382+[1]MASTER!H382+[1]MASTER!I382+[1]MASTER!J382+[1]MASTER!K382+[1]MASTER!L382+[1]MASTER!M382+[1]MASTER!N382+[1]MASTER!O382</f>
        <v>0</v>
      </c>
      <c r="J353" s="114"/>
      <c r="K353" s="115"/>
      <c r="L353" s="114">
        <f t="shared" si="10"/>
        <v>0</v>
      </c>
      <c r="M353" s="116" t="e">
        <f t="shared" si="11"/>
        <v>#DIV/0!</v>
      </c>
      <c r="N353" s="137"/>
      <c r="O353" s="118"/>
      <c r="P353" s="118"/>
      <c r="Q353" s="119"/>
    </row>
    <row r="354" spans="1:17" hidden="1">
      <c r="A354" s="110"/>
      <c r="B354" s="110" t="s">
        <v>544</v>
      </c>
      <c r="C354" s="112" t="s">
        <v>545</v>
      </c>
      <c r="D354" s="112"/>
      <c r="E354" s="112"/>
      <c r="F354" s="136"/>
      <c r="G354" s="137">
        <f>[1]MASTER!D383</f>
        <v>0</v>
      </c>
      <c r="H354" s="114">
        <f>[1]MASTER!P383</f>
        <v>0</v>
      </c>
      <c r="I354" s="114">
        <f>[1]MASTER!F383+[1]MASTER!E383+[1]MASTER!G383+[1]MASTER!H383+[1]MASTER!I383+[1]MASTER!J383+[1]MASTER!K383+[1]MASTER!L383+[1]MASTER!M383+[1]MASTER!N383+[1]MASTER!O383</f>
        <v>0</v>
      </c>
      <c r="J354" s="114"/>
      <c r="K354" s="115"/>
      <c r="L354" s="114">
        <f t="shared" si="10"/>
        <v>0</v>
      </c>
      <c r="M354" s="116" t="e">
        <f t="shared" si="11"/>
        <v>#DIV/0!</v>
      </c>
      <c r="N354" s="137"/>
      <c r="O354" s="118"/>
      <c r="P354" s="118"/>
      <c r="Q354" s="119"/>
    </row>
    <row r="355" spans="1:17" hidden="1">
      <c r="A355" s="110"/>
      <c r="B355" s="110" t="s">
        <v>546</v>
      </c>
      <c r="C355" s="112" t="s">
        <v>547</v>
      </c>
      <c r="D355" s="112"/>
      <c r="E355" s="112"/>
      <c r="F355" s="136"/>
      <c r="G355" s="137">
        <f>[1]MASTER!D384</f>
        <v>0</v>
      </c>
      <c r="H355" s="114">
        <f>[1]MASTER!P384</f>
        <v>0</v>
      </c>
      <c r="I355" s="114">
        <f>[1]MASTER!F384+[1]MASTER!E384+[1]MASTER!G384+[1]MASTER!H384+[1]MASTER!I384+[1]MASTER!J384+[1]MASTER!K384+[1]MASTER!L384+[1]MASTER!M384+[1]MASTER!N384+[1]MASTER!O384</f>
        <v>0</v>
      </c>
      <c r="J355" s="114"/>
      <c r="K355" s="115"/>
      <c r="L355" s="114">
        <f t="shared" si="10"/>
        <v>0</v>
      </c>
      <c r="M355" s="116" t="e">
        <f t="shared" si="11"/>
        <v>#DIV/0!</v>
      </c>
      <c r="N355" s="137"/>
      <c r="O355" s="118"/>
      <c r="P355" s="118"/>
      <c r="Q355" s="119"/>
    </row>
    <row r="356" spans="1:17" hidden="1">
      <c r="A356" s="110"/>
      <c r="B356" s="110" t="s">
        <v>550</v>
      </c>
      <c r="C356" s="112" t="s">
        <v>551</v>
      </c>
      <c r="D356" s="112"/>
      <c r="E356" s="112"/>
      <c r="F356" s="136"/>
      <c r="G356" s="137">
        <f>[1]MASTER!D385</f>
        <v>0</v>
      </c>
      <c r="H356" s="114">
        <f>[1]MASTER!P385</f>
        <v>0</v>
      </c>
      <c r="I356" s="114">
        <f>[1]MASTER!F385+[1]MASTER!E385+[1]MASTER!G385+[1]MASTER!H385+[1]MASTER!I385+[1]MASTER!J385+[1]MASTER!K385+[1]MASTER!L385+[1]MASTER!M385+[1]MASTER!N385+[1]MASTER!O385</f>
        <v>0</v>
      </c>
      <c r="J356" s="114"/>
      <c r="K356" s="115"/>
      <c r="L356" s="114">
        <f t="shared" si="10"/>
        <v>0</v>
      </c>
      <c r="M356" s="116" t="e">
        <f t="shared" si="11"/>
        <v>#DIV/0!</v>
      </c>
      <c r="N356" s="137"/>
      <c r="O356" s="118"/>
      <c r="P356" s="118"/>
      <c r="Q356" s="119"/>
    </row>
    <row r="357" spans="1:17" hidden="1">
      <c r="A357" s="110"/>
      <c r="B357" s="110" t="s">
        <v>642</v>
      </c>
      <c r="C357" s="112" t="s">
        <v>643</v>
      </c>
      <c r="D357" s="112"/>
      <c r="E357" s="112"/>
      <c r="F357" s="136"/>
      <c r="G357" s="137">
        <f>[1]MASTER!D386</f>
        <v>0</v>
      </c>
      <c r="H357" s="114">
        <f>[1]MASTER!P386</f>
        <v>0</v>
      </c>
      <c r="I357" s="114">
        <f>[1]MASTER!F386+[1]MASTER!E386+[1]MASTER!G386+[1]MASTER!H386+[1]MASTER!I386+[1]MASTER!J386+[1]MASTER!K386+[1]MASTER!L386+[1]MASTER!M386+[1]MASTER!N386+[1]MASTER!O386</f>
        <v>0</v>
      </c>
      <c r="J357" s="114"/>
      <c r="K357" s="115"/>
      <c r="L357" s="114">
        <f t="shared" si="10"/>
        <v>0</v>
      </c>
      <c r="M357" s="116" t="e">
        <f t="shared" si="11"/>
        <v>#DIV/0!</v>
      </c>
      <c r="N357" s="137"/>
      <c r="O357" s="118"/>
      <c r="P357" s="118"/>
      <c r="Q357" s="119"/>
    </row>
    <row r="358" spans="1:17" hidden="1">
      <c r="A358" s="110"/>
      <c r="B358" s="110" t="s">
        <v>552</v>
      </c>
      <c r="C358" s="112" t="s">
        <v>553</v>
      </c>
      <c r="D358" s="112"/>
      <c r="E358" s="112"/>
      <c r="F358" s="136"/>
      <c r="G358" s="137">
        <f>[1]MASTER!D387</f>
        <v>0</v>
      </c>
      <c r="H358" s="114">
        <f>[1]MASTER!P387</f>
        <v>0</v>
      </c>
      <c r="I358" s="114">
        <f>[1]MASTER!F387+[1]MASTER!E387+[1]MASTER!G387+[1]MASTER!H387+[1]MASTER!I387+[1]MASTER!J387+[1]MASTER!K387+[1]MASTER!L387+[1]MASTER!M387+[1]MASTER!N387+[1]MASTER!O387</f>
        <v>0</v>
      </c>
      <c r="J358" s="114"/>
      <c r="K358" s="115"/>
      <c r="L358" s="114">
        <f t="shared" si="10"/>
        <v>0</v>
      </c>
      <c r="M358" s="116" t="e">
        <f t="shared" si="11"/>
        <v>#DIV/0!</v>
      </c>
      <c r="N358" s="137"/>
      <c r="O358" s="118"/>
      <c r="P358" s="118"/>
      <c r="Q358" s="119"/>
    </row>
    <row r="359" spans="1:17" hidden="1">
      <c r="A359" s="110"/>
      <c r="B359" s="110">
        <v>5.3</v>
      </c>
      <c r="C359" s="112" t="s">
        <v>40</v>
      </c>
      <c r="D359" s="112"/>
      <c r="E359" s="112"/>
      <c r="F359" s="136"/>
      <c r="G359" s="137">
        <f>[1]MASTER!D388</f>
        <v>0</v>
      </c>
      <c r="H359" s="114">
        <f>[1]MASTER!P388</f>
        <v>0</v>
      </c>
      <c r="I359" s="114">
        <f>[1]MASTER!F388+[1]MASTER!E388+[1]MASTER!G388+[1]MASTER!H388+[1]MASTER!I388+[1]MASTER!J388+[1]MASTER!K388+[1]MASTER!L388+[1]MASTER!M388+[1]MASTER!N388+[1]MASTER!O388</f>
        <v>0</v>
      </c>
      <c r="J359" s="114"/>
      <c r="K359" s="115"/>
      <c r="L359" s="114">
        <f t="shared" si="10"/>
        <v>0</v>
      </c>
      <c r="M359" s="116" t="e">
        <f t="shared" si="11"/>
        <v>#DIV/0!</v>
      </c>
      <c r="N359" s="137"/>
      <c r="O359" s="118"/>
      <c r="P359" s="118"/>
      <c r="Q359" s="119"/>
    </row>
    <row r="360" spans="1:17" hidden="1">
      <c r="A360" s="110"/>
      <c r="B360" s="110" t="s">
        <v>607</v>
      </c>
      <c r="C360" s="112" t="s">
        <v>608</v>
      </c>
      <c r="D360" s="112"/>
      <c r="E360" s="112"/>
      <c r="F360" s="136"/>
      <c r="G360" s="137">
        <f>[1]MASTER!D389</f>
        <v>0</v>
      </c>
      <c r="H360" s="114">
        <f>[1]MASTER!P389</f>
        <v>0</v>
      </c>
      <c r="I360" s="114">
        <f>[1]MASTER!F389+[1]MASTER!E389+[1]MASTER!G389+[1]MASTER!H389+[1]MASTER!I389+[1]MASTER!J389+[1]MASTER!K389+[1]MASTER!L389+[1]MASTER!M389+[1]MASTER!N389+[1]MASTER!O389</f>
        <v>0</v>
      </c>
      <c r="J360" s="114"/>
      <c r="K360" s="115"/>
      <c r="L360" s="114">
        <f t="shared" si="10"/>
        <v>0</v>
      </c>
      <c r="M360" s="116" t="e">
        <f t="shared" si="11"/>
        <v>#DIV/0!</v>
      </c>
      <c r="N360" s="137"/>
      <c r="O360" s="118"/>
      <c r="P360" s="118"/>
      <c r="Q360" s="119"/>
    </row>
    <row r="361" spans="1:17" hidden="1">
      <c r="A361" s="110"/>
      <c r="B361" s="110" t="s">
        <v>609</v>
      </c>
      <c r="C361" s="112" t="s">
        <v>608</v>
      </c>
      <c r="D361" s="112"/>
      <c r="E361" s="112"/>
      <c r="F361" s="136"/>
      <c r="G361" s="137">
        <f>[1]MASTER!D390</f>
        <v>0</v>
      </c>
      <c r="H361" s="114">
        <f>[1]MASTER!P390</f>
        <v>0</v>
      </c>
      <c r="I361" s="114">
        <f>[1]MASTER!F390+[1]MASTER!E390+[1]MASTER!G390+[1]MASTER!H390+[1]MASTER!I390+[1]MASTER!J390+[1]MASTER!K390+[1]MASTER!L390+[1]MASTER!M390+[1]MASTER!N390+[1]MASTER!O390</f>
        <v>0</v>
      </c>
      <c r="J361" s="114"/>
      <c r="K361" s="115"/>
      <c r="L361" s="114">
        <f t="shared" si="10"/>
        <v>0</v>
      </c>
      <c r="M361" s="116" t="e">
        <f t="shared" si="11"/>
        <v>#DIV/0!</v>
      </c>
      <c r="N361" s="137"/>
      <c r="O361" s="118"/>
      <c r="P361" s="118"/>
      <c r="Q361" s="119"/>
    </row>
    <row r="362" spans="1:17" s="132" customFormat="1" ht="27" customHeight="1">
      <c r="A362" s="120" t="s">
        <v>756</v>
      </c>
      <c r="B362" s="153"/>
      <c r="C362" s="125" t="s">
        <v>757</v>
      </c>
      <c r="D362" s="126" t="s">
        <v>758</v>
      </c>
      <c r="E362" s="125"/>
      <c r="F362" s="123" t="s">
        <v>535</v>
      </c>
      <c r="G362" s="127">
        <f>[1]MASTER!D391</f>
        <v>227144650</v>
      </c>
      <c r="H362" s="127">
        <f>[1]MASTER!P391</f>
        <v>0</v>
      </c>
      <c r="I362" s="127">
        <f>[1]MASTER!F391+[1]MASTER!E391+[1]MASTER!G391+[1]MASTER!H391+[1]MASTER!I391+[1]MASTER!J391+[1]MASTER!K391+[1]MASTER!L391+[1]MASTER!M391+[1]MASTER!N391+[1]MASTER!O391</f>
        <v>226828650</v>
      </c>
      <c r="J362" s="127"/>
      <c r="K362" s="115" t="s">
        <v>535</v>
      </c>
      <c r="L362" s="127">
        <f t="shared" si="10"/>
        <v>226828650</v>
      </c>
      <c r="M362" s="128">
        <f t="shared" si="11"/>
        <v>99.860881601217557</v>
      </c>
      <c r="N362" s="135">
        <f>L362-P362</f>
        <v>219328650</v>
      </c>
      <c r="O362" s="130"/>
      <c r="P362" s="135">
        <v>7500000</v>
      </c>
      <c r="Q362" s="131"/>
    </row>
    <row r="363" spans="1:17">
      <c r="A363" s="110"/>
      <c r="B363" s="110">
        <v>5.2</v>
      </c>
      <c r="C363" s="112" t="s">
        <v>51</v>
      </c>
      <c r="D363" s="112"/>
      <c r="E363" s="112"/>
      <c r="F363" s="136"/>
      <c r="G363" s="137">
        <f>[1]MASTER!D392</f>
        <v>878000</v>
      </c>
      <c r="H363" s="114">
        <f>[1]MASTER!P392</f>
        <v>0</v>
      </c>
      <c r="I363" s="114">
        <f>[1]MASTER!F392+[1]MASTER!E392+[1]MASTER!G392+[1]MASTER!H392+[1]MASTER!I392+[1]MASTER!J392+[1]MASTER!K392+[1]MASTER!L392+[1]MASTER!M392+[1]MASTER!N392+[1]MASTER!O392</f>
        <v>878000</v>
      </c>
      <c r="J363" s="114"/>
      <c r="K363" s="115"/>
      <c r="L363" s="137">
        <f t="shared" si="10"/>
        <v>878000</v>
      </c>
      <c r="M363" s="116"/>
      <c r="N363" s="137"/>
      <c r="O363" s="118"/>
      <c r="P363" s="118"/>
      <c r="Q363" s="119"/>
    </row>
    <row r="364" spans="1:17">
      <c r="A364" s="110"/>
      <c r="B364" s="110" t="s">
        <v>536</v>
      </c>
      <c r="C364" s="112" t="s">
        <v>537</v>
      </c>
      <c r="D364" s="112"/>
      <c r="E364" s="112"/>
      <c r="F364" s="136"/>
      <c r="G364" s="137">
        <f>[1]MASTER!D393</f>
        <v>878000</v>
      </c>
      <c r="H364" s="114">
        <f>[1]MASTER!P393</f>
        <v>0</v>
      </c>
      <c r="I364" s="114">
        <f>[1]MASTER!F393+[1]MASTER!E393+[1]MASTER!G393+[1]MASTER!H393+[1]MASTER!I393+[1]MASTER!J393+[1]MASTER!K393+[1]MASTER!L393+[1]MASTER!M393+[1]MASTER!N393+[1]MASTER!O393</f>
        <v>878000</v>
      </c>
      <c r="J364" s="114"/>
      <c r="K364" s="115"/>
      <c r="L364" s="137">
        <f t="shared" si="10"/>
        <v>878000</v>
      </c>
      <c r="M364" s="116"/>
      <c r="N364" s="137"/>
      <c r="O364" s="118"/>
      <c r="P364" s="118"/>
      <c r="Q364" s="119"/>
    </row>
    <row r="365" spans="1:17">
      <c r="A365" s="110"/>
      <c r="B365" s="110" t="s">
        <v>538</v>
      </c>
      <c r="C365" s="112" t="s">
        <v>539</v>
      </c>
      <c r="D365" s="112"/>
      <c r="E365" s="112"/>
      <c r="F365" s="136"/>
      <c r="G365" s="137">
        <f>[1]MASTER!D394</f>
        <v>204000</v>
      </c>
      <c r="H365" s="114">
        <f>[1]MASTER!P394</f>
        <v>0</v>
      </c>
      <c r="I365" s="114">
        <f>[1]MASTER!F394+[1]MASTER!E394+[1]MASTER!G394+[1]MASTER!H394+[1]MASTER!I394+[1]MASTER!J394+[1]MASTER!K394+[1]MASTER!L394+[1]MASTER!M394+[1]MASTER!N394+[1]MASTER!O394</f>
        <v>204000</v>
      </c>
      <c r="J365" s="114"/>
      <c r="K365" s="115"/>
      <c r="L365" s="137">
        <f t="shared" si="10"/>
        <v>204000</v>
      </c>
      <c r="M365" s="116"/>
      <c r="N365" s="137"/>
      <c r="O365" s="118"/>
      <c r="P365" s="118"/>
      <c r="Q365" s="119"/>
    </row>
    <row r="366" spans="1:17">
      <c r="A366" s="110"/>
      <c r="B366" s="110" t="s">
        <v>544</v>
      </c>
      <c r="C366" s="112" t="s">
        <v>545</v>
      </c>
      <c r="D366" s="112"/>
      <c r="E366" s="112"/>
      <c r="F366" s="136"/>
      <c r="G366" s="137">
        <f>[1]MASTER!D395</f>
        <v>24000</v>
      </c>
      <c r="H366" s="114">
        <f>[1]MASTER!P395</f>
        <v>0</v>
      </c>
      <c r="I366" s="114">
        <f>[1]MASTER!F395+[1]MASTER!E395+[1]MASTER!G395+[1]MASTER!H395+[1]MASTER!I395+[1]MASTER!J395+[1]MASTER!K395+[1]MASTER!L395+[1]MASTER!M395+[1]MASTER!N395+[1]MASTER!O395</f>
        <v>24000</v>
      </c>
      <c r="J366" s="114"/>
      <c r="K366" s="115"/>
      <c r="L366" s="137">
        <f t="shared" si="10"/>
        <v>24000</v>
      </c>
      <c r="M366" s="116"/>
      <c r="N366" s="137"/>
      <c r="O366" s="118"/>
      <c r="P366" s="118"/>
      <c r="Q366" s="119"/>
    </row>
    <row r="367" spans="1:17">
      <c r="A367" s="110"/>
      <c r="B367" s="110" t="s">
        <v>548</v>
      </c>
      <c r="C367" s="112" t="s">
        <v>549</v>
      </c>
      <c r="D367" s="112"/>
      <c r="E367" s="112"/>
      <c r="F367" s="136"/>
      <c r="G367" s="137">
        <f>[1]MASTER!D396</f>
        <v>650000</v>
      </c>
      <c r="H367" s="114">
        <f>[1]MASTER!P396</f>
        <v>0</v>
      </c>
      <c r="I367" s="114">
        <f>[1]MASTER!F396+[1]MASTER!E396+[1]MASTER!G396+[1]MASTER!H396+[1]MASTER!I396+[1]MASTER!J396+[1]MASTER!K396+[1]MASTER!L396+[1]MASTER!M396+[1]MASTER!N396+[1]MASTER!O396</f>
        <v>650000</v>
      </c>
      <c r="J367" s="114"/>
      <c r="K367" s="115"/>
      <c r="L367" s="137">
        <f t="shared" si="10"/>
        <v>650000</v>
      </c>
      <c r="M367" s="116"/>
      <c r="N367" s="137"/>
      <c r="O367" s="118"/>
      <c r="P367" s="118"/>
      <c r="Q367" s="119"/>
    </row>
    <row r="368" spans="1:17">
      <c r="A368" s="110"/>
      <c r="B368" s="110">
        <v>5.3</v>
      </c>
      <c r="C368" s="112" t="s">
        <v>40</v>
      </c>
      <c r="D368" s="112"/>
      <c r="E368" s="112"/>
      <c r="F368" s="136"/>
      <c r="G368" s="137">
        <f>[1]MASTER!D397</f>
        <v>226266650</v>
      </c>
      <c r="H368" s="114">
        <f>[1]MASTER!P397</f>
        <v>0</v>
      </c>
      <c r="I368" s="114">
        <f>[1]MASTER!F397+[1]MASTER!E397+[1]MASTER!G397+[1]MASTER!H397+[1]MASTER!I397+[1]MASTER!J397+[1]MASTER!K397+[1]MASTER!L397+[1]MASTER!M397+[1]MASTER!N397+[1]MASTER!O397</f>
        <v>225950650</v>
      </c>
      <c r="J368" s="114"/>
      <c r="K368" s="115"/>
      <c r="L368" s="137">
        <f t="shared" si="10"/>
        <v>225950650</v>
      </c>
      <c r="M368" s="116">
        <f t="shared" si="11"/>
        <v>99.860341769323938</v>
      </c>
      <c r="N368" s="137"/>
      <c r="O368" s="118"/>
      <c r="P368" s="118"/>
      <c r="Q368" s="119"/>
    </row>
    <row r="369" spans="1:17">
      <c r="A369" s="110"/>
      <c r="B369" s="110" t="s">
        <v>759</v>
      </c>
      <c r="C369" s="112" t="s">
        <v>760</v>
      </c>
      <c r="D369" s="112"/>
      <c r="E369" s="112"/>
      <c r="F369" s="136"/>
      <c r="G369" s="137">
        <f>[1]MASTER!D398</f>
        <v>218916650</v>
      </c>
      <c r="H369" s="114">
        <f>[1]MASTER!P398</f>
        <v>0</v>
      </c>
      <c r="I369" s="114">
        <f>[1]MASTER!F398+[1]MASTER!E398+[1]MASTER!G398+[1]MASTER!H398+[1]MASTER!I398+[1]MASTER!J398+[1]MASTER!K398+[1]MASTER!L398+[1]MASTER!M398+[1]MASTER!N398+[1]MASTER!O398</f>
        <v>218600650</v>
      </c>
      <c r="J369" s="114"/>
      <c r="K369" s="115"/>
      <c r="L369" s="137">
        <f t="shared" si="10"/>
        <v>218600650</v>
      </c>
      <c r="M369" s="116"/>
      <c r="N369" s="137"/>
      <c r="O369" s="118"/>
      <c r="P369" s="118"/>
      <c r="Q369" s="119"/>
    </row>
    <row r="370" spans="1:17">
      <c r="A370" s="110"/>
      <c r="B370" s="110" t="s">
        <v>761</v>
      </c>
      <c r="C370" s="112" t="s">
        <v>762</v>
      </c>
      <c r="D370" s="112"/>
      <c r="E370" s="112"/>
      <c r="F370" s="136"/>
      <c r="G370" s="137">
        <f>[1]MASTER!D399</f>
        <v>1525000</v>
      </c>
      <c r="H370" s="114">
        <f>[1]MASTER!P399</f>
        <v>0</v>
      </c>
      <c r="I370" s="114">
        <f>[1]MASTER!F399+[1]MASTER!E399+[1]MASTER!G399+[1]MASTER!H399+[1]MASTER!I399+[1]MASTER!J399+[1]MASTER!K399+[1]MASTER!L399+[1]MASTER!M399+[1]MASTER!N399+[1]MASTER!O399</f>
        <v>1525000</v>
      </c>
      <c r="J370" s="114"/>
      <c r="K370" s="115"/>
      <c r="L370" s="137">
        <f t="shared" si="10"/>
        <v>1525000</v>
      </c>
      <c r="M370" s="116"/>
      <c r="N370" s="137"/>
      <c r="O370" s="118"/>
      <c r="P370" s="118"/>
      <c r="Q370" s="119"/>
    </row>
    <row r="371" spans="1:17">
      <c r="A371" s="110"/>
      <c r="B371" s="110" t="s">
        <v>763</v>
      </c>
      <c r="C371" s="112" t="s">
        <v>764</v>
      </c>
      <c r="D371" s="112"/>
      <c r="E371" s="112"/>
      <c r="F371" s="136"/>
      <c r="G371" s="137">
        <f>[1]MASTER!D400</f>
        <v>53817000</v>
      </c>
      <c r="H371" s="114">
        <f>[1]MASTER!P400</f>
        <v>0</v>
      </c>
      <c r="I371" s="114">
        <f>[1]MASTER!F400+[1]MASTER!E400+[1]MASTER!G400+[1]MASTER!H400+[1]MASTER!I400+[1]MASTER!J400+[1]MASTER!K400+[1]MASTER!L400+[1]MASTER!M400+[1]MASTER!N400+[1]MASTER!O400</f>
        <v>53817000</v>
      </c>
      <c r="J371" s="114"/>
      <c r="K371" s="115"/>
      <c r="L371" s="137">
        <f t="shared" si="10"/>
        <v>53817000</v>
      </c>
      <c r="M371" s="116"/>
      <c r="N371" s="137"/>
      <c r="O371" s="118"/>
      <c r="P371" s="118"/>
      <c r="Q371" s="119"/>
    </row>
    <row r="372" spans="1:17">
      <c r="A372" s="110"/>
      <c r="B372" s="110" t="s">
        <v>765</v>
      </c>
      <c r="C372" s="112" t="s">
        <v>766</v>
      </c>
      <c r="D372" s="112"/>
      <c r="E372" s="112"/>
      <c r="F372" s="136"/>
      <c r="G372" s="137">
        <f>[1]MASTER!D401</f>
        <v>163574650</v>
      </c>
      <c r="H372" s="114">
        <f>[1]MASTER!P401</f>
        <v>0</v>
      </c>
      <c r="I372" s="114">
        <f>[1]MASTER!F401+[1]MASTER!E401+[1]MASTER!G401+[1]MASTER!H401+[1]MASTER!I401+[1]MASTER!J401+[1]MASTER!K401+[1]MASTER!L401+[1]MASTER!M401+[1]MASTER!N401+[1]MASTER!O401</f>
        <v>163258650</v>
      </c>
      <c r="J372" s="114"/>
      <c r="K372" s="115"/>
      <c r="L372" s="137">
        <f t="shared" si="10"/>
        <v>163258650</v>
      </c>
      <c r="M372" s="116"/>
      <c r="N372" s="137"/>
      <c r="O372" s="118"/>
      <c r="P372" s="118"/>
      <c r="Q372" s="119"/>
    </row>
    <row r="373" spans="1:17">
      <c r="A373" s="110"/>
      <c r="B373" s="110" t="s">
        <v>607</v>
      </c>
      <c r="C373" s="112" t="s">
        <v>608</v>
      </c>
      <c r="D373" s="112"/>
      <c r="E373" s="112"/>
      <c r="F373" s="136"/>
      <c r="G373" s="137">
        <f>[1]MASTER!D402</f>
        <v>7350000</v>
      </c>
      <c r="H373" s="114">
        <f>[1]MASTER!P402</f>
        <v>0</v>
      </c>
      <c r="I373" s="114">
        <f>[1]MASTER!F402+[1]MASTER!E402+[1]MASTER!G402+[1]MASTER!H402+[1]MASTER!I402+[1]MASTER!J402+[1]MASTER!K402+[1]MASTER!L402+[1]MASTER!M402+[1]MASTER!N402+[1]MASTER!O402</f>
        <v>7350000</v>
      </c>
      <c r="J373" s="114"/>
      <c r="K373" s="115"/>
      <c r="L373" s="137">
        <f t="shared" si="10"/>
        <v>7350000</v>
      </c>
      <c r="M373" s="116"/>
      <c r="N373" s="137"/>
      <c r="O373" s="118"/>
      <c r="P373" s="118"/>
      <c r="Q373" s="119"/>
    </row>
    <row r="374" spans="1:17">
      <c r="A374" s="110"/>
      <c r="B374" s="110" t="s">
        <v>609</v>
      </c>
      <c r="C374" s="112" t="s">
        <v>608</v>
      </c>
      <c r="D374" s="112"/>
      <c r="E374" s="112"/>
      <c r="F374" s="136"/>
      <c r="G374" s="137">
        <f>[1]MASTER!D403</f>
        <v>7350000</v>
      </c>
      <c r="H374" s="114">
        <f>[1]MASTER!P403</f>
        <v>0</v>
      </c>
      <c r="I374" s="114">
        <f>[1]MASTER!F403+[1]MASTER!E403+[1]MASTER!G403+[1]MASTER!H403+[1]MASTER!I403+[1]MASTER!J403+[1]MASTER!K403+[1]MASTER!L403+[1]MASTER!M403+[1]MASTER!N403+[1]MASTER!O403</f>
        <v>7350000</v>
      </c>
      <c r="J374" s="114"/>
      <c r="K374" s="115"/>
      <c r="L374" s="137">
        <f t="shared" si="10"/>
        <v>7350000</v>
      </c>
      <c r="M374" s="116"/>
      <c r="N374" s="137"/>
      <c r="O374" s="118"/>
      <c r="P374" s="118"/>
      <c r="Q374" s="119"/>
    </row>
    <row r="375" spans="1:17">
      <c r="A375" s="120">
        <v>2.06</v>
      </c>
      <c r="B375" s="153"/>
      <c r="C375" s="121" t="s">
        <v>767</v>
      </c>
      <c r="D375" s="122"/>
      <c r="E375" s="121"/>
      <c r="F375" s="123"/>
      <c r="G375" s="114">
        <f>[1]MASTER!D404</f>
        <v>16832589</v>
      </c>
      <c r="H375" s="114">
        <f>[1]MASTER!P404</f>
        <v>5563900</v>
      </c>
      <c r="I375" s="114">
        <f>[1]MASTER!F404+[1]MASTER!E404+[1]MASTER!G404+[1]MASTER!H404+[1]MASTER!I404+[1]MASTER!J404+[1]MASTER!K404+[1]MASTER!L404+[1]MASTER!M404+[1]MASTER!N404+[1]MASTER!O404</f>
        <v>0</v>
      </c>
      <c r="J375" s="114"/>
      <c r="K375" s="115"/>
      <c r="L375" s="114">
        <f t="shared" si="10"/>
        <v>5563900</v>
      </c>
      <c r="M375" s="116">
        <f t="shared" si="11"/>
        <v>33.054332877729031</v>
      </c>
      <c r="N375" s="114"/>
      <c r="O375" s="118"/>
      <c r="P375" s="118"/>
      <c r="Q375" s="119"/>
    </row>
    <row r="376" spans="1:17" s="132" customFormat="1" ht="25.5">
      <c r="A376" s="120" t="s">
        <v>768</v>
      </c>
      <c r="B376" s="109"/>
      <c r="C376" s="125" t="s">
        <v>769</v>
      </c>
      <c r="D376" s="126" t="s">
        <v>770</v>
      </c>
      <c r="E376" s="125">
        <v>2</v>
      </c>
      <c r="F376" s="123" t="s">
        <v>753</v>
      </c>
      <c r="G376" s="127">
        <f>[1]MASTER!D405</f>
        <v>5563900</v>
      </c>
      <c r="H376" s="127">
        <f>[1]MASTER!P405</f>
        <v>5563900</v>
      </c>
      <c r="I376" s="127">
        <f>[1]MASTER!F405+[1]MASTER!E405+[1]MASTER!G405+[1]MASTER!H405+[1]MASTER!I405+[1]MASTER!J405+[1]MASTER!K405+[1]MASTER!L405+[1]MASTER!M405+[1]MASTER!N405+[1]MASTER!O405</f>
        <v>0</v>
      </c>
      <c r="J376" s="127">
        <f>E376</f>
        <v>2</v>
      </c>
      <c r="K376" s="115" t="str">
        <f>F376</f>
        <v>unit</v>
      </c>
      <c r="L376" s="127">
        <f t="shared" si="10"/>
        <v>5563900</v>
      </c>
      <c r="M376" s="128">
        <f t="shared" si="11"/>
        <v>100</v>
      </c>
      <c r="N376" s="135">
        <f>L376</f>
        <v>5563900</v>
      </c>
      <c r="O376" s="130"/>
      <c r="P376" s="130"/>
      <c r="Q376" s="131"/>
    </row>
    <row r="377" spans="1:17">
      <c r="A377" s="110"/>
      <c r="B377" s="110">
        <v>5.2</v>
      </c>
      <c r="C377" s="112" t="s">
        <v>51</v>
      </c>
      <c r="D377" s="112"/>
      <c r="E377" s="112"/>
      <c r="F377" s="136"/>
      <c r="G377" s="137">
        <f>[1]MASTER!D406</f>
        <v>1500000</v>
      </c>
      <c r="H377" s="114">
        <f>[1]MASTER!P406</f>
        <v>1500000</v>
      </c>
      <c r="I377" s="114">
        <f>[1]MASTER!F406+[1]MASTER!E406+[1]MASTER!G406+[1]MASTER!H406+[1]MASTER!I406+[1]MASTER!J406+[1]MASTER!K406+[1]MASTER!L406+[1]MASTER!M406+[1]MASTER!N406+[1]MASTER!O406</f>
        <v>0</v>
      </c>
      <c r="J377" s="114"/>
      <c r="K377" s="115"/>
      <c r="L377" s="137">
        <f t="shared" si="10"/>
        <v>1500000</v>
      </c>
      <c r="M377" s="116"/>
      <c r="N377" s="137"/>
      <c r="O377" s="118"/>
      <c r="P377" s="118"/>
      <c r="Q377" s="119"/>
    </row>
    <row r="378" spans="1:17">
      <c r="A378" s="110"/>
      <c r="B378" s="110" t="s">
        <v>536</v>
      </c>
      <c r="C378" s="112" t="s">
        <v>537</v>
      </c>
      <c r="D378" s="112"/>
      <c r="E378" s="112"/>
      <c r="F378" s="136"/>
      <c r="G378" s="137">
        <f>[1]MASTER!D407</f>
        <v>1500000</v>
      </c>
      <c r="H378" s="114">
        <f>[1]MASTER!P407</f>
        <v>1500000</v>
      </c>
      <c r="I378" s="114">
        <f>[1]MASTER!F407+[1]MASTER!E407+[1]MASTER!G407+[1]MASTER!H407+[1]MASTER!I407+[1]MASTER!J407+[1]MASTER!K407+[1]MASTER!L407+[1]MASTER!M407+[1]MASTER!N407+[1]MASTER!O407</f>
        <v>0</v>
      </c>
      <c r="J378" s="114"/>
      <c r="K378" s="115"/>
      <c r="L378" s="137">
        <f t="shared" si="10"/>
        <v>1500000</v>
      </c>
      <c r="M378" s="116"/>
      <c r="N378" s="137"/>
      <c r="O378" s="118"/>
      <c r="P378" s="118"/>
      <c r="Q378" s="119"/>
    </row>
    <row r="379" spans="1:17">
      <c r="A379" s="110"/>
      <c r="B379" s="110" t="s">
        <v>659</v>
      </c>
      <c r="C379" s="112" t="s">
        <v>660</v>
      </c>
      <c r="D379" s="112"/>
      <c r="E379" s="112"/>
      <c r="F379" s="136"/>
      <c r="G379" s="137">
        <f>[1]MASTER!D408</f>
        <v>1500000</v>
      </c>
      <c r="H379" s="114">
        <f>[1]MASTER!P408</f>
        <v>1500000</v>
      </c>
      <c r="I379" s="114">
        <f>[1]MASTER!F408+[1]MASTER!E408+[1]MASTER!G408+[1]MASTER!H408+[1]MASTER!I408+[1]MASTER!J408+[1]MASTER!K408+[1]MASTER!L408+[1]MASTER!M408+[1]MASTER!N408+[1]MASTER!O408</f>
        <v>0</v>
      </c>
      <c r="J379" s="114"/>
      <c r="K379" s="115"/>
      <c r="L379" s="137">
        <f t="shared" ref="L379:L442" si="12">H379+I379</f>
        <v>1500000</v>
      </c>
      <c r="M379" s="116"/>
      <c r="N379" s="137"/>
      <c r="O379" s="118"/>
      <c r="P379" s="118"/>
      <c r="Q379" s="119"/>
    </row>
    <row r="380" spans="1:17">
      <c r="A380" s="110"/>
      <c r="B380" s="110">
        <v>5.3</v>
      </c>
      <c r="C380" s="112" t="s">
        <v>40</v>
      </c>
      <c r="D380" s="112"/>
      <c r="E380" s="112"/>
      <c r="F380" s="136"/>
      <c r="G380" s="137">
        <f>[1]MASTER!D409</f>
        <v>4063900</v>
      </c>
      <c r="H380" s="114">
        <f>[1]MASTER!P409</f>
        <v>4063900</v>
      </c>
      <c r="I380" s="114">
        <f>[1]MASTER!F409+[1]MASTER!E409+[1]MASTER!G409+[1]MASTER!H409+[1]MASTER!I409+[1]MASTER!J409+[1]MASTER!K409+[1]MASTER!L409+[1]MASTER!M409+[1]MASTER!N409+[1]MASTER!O409</f>
        <v>0</v>
      </c>
      <c r="J380" s="114"/>
      <c r="K380" s="115"/>
      <c r="L380" s="137">
        <f t="shared" si="12"/>
        <v>4063900</v>
      </c>
      <c r="M380" s="116"/>
      <c r="N380" s="137"/>
      <c r="O380" s="118"/>
      <c r="P380" s="118"/>
      <c r="Q380" s="119"/>
    </row>
    <row r="381" spans="1:17">
      <c r="A381" s="110"/>
      <c r="B381" s="110" t="s">
        <v>607</v>
      </c>
      <c r="C381" s="112" t="s">
        <v>608</v>
      </c>
      <c r="D381" s="112"/>
      <c r="E381" s="112"/>
      <c r="F381" s="136"/>
      <c r="G381" s="137">
        <f>[1]MASTER!D410</f>
        <v>4063900</v>
      </c>
      <c r="H381" s="114">
        <f>[1]MASTER!P410</f>
        <v>4063900</v>
      </c>
      <c r="I381" s="114">
        <f>[1]MASTER!F410+[1]MASTER!E410+[1]MASTER!G410+[1]MASTER!H410+[1]MASTER!I410+[1]MASTER!J410+[1]MASTER!K410+[1]MASTER!L410+[1]MASTER!M410+[1]MASTER!N410+[1]MASTER!O410</f>
        <v>0</v>
      </c>
      <c r="J381" s="114"/>
      <c r="K381" s="115"/>
      <c r="L381" s="137">
        <f t="shared" si="12"/>
        <v>4063900</v>
      </c>
      <c r="M381" s="116"/>
      <c r="N381" s="137"/>
      <c r="O381" s="118"/>
      <c r="P381" s="118"/>
      <c r="Q381" s="119"/>
    </row>
    <row r="382" spans="1:17">
      <c r="A382" s="110"/>
      <c r="B382" s="110" t="s">
        <v>609</v>
      </c>
      <c r="C382" s="112" t="s">
        <v>608</v>
      </c>
      <c r="D382" s="112"/>
      <c r="E382" s="112"/>
      <c r="F382" s="136"/>
      <c r="G382" s="137">
        <f>[1]MASTER!D411</f>
        <v>4063900</v>
      </c>
      <c r="H382" s="114">
        <f>[1]MASTER!P411</f>
        <v>4063900</v>
      </c>
      <c r="I382" s="114">
        <f>[1]MASTER!F411+[1]MASTER!E411+[1]MASTER!G411+[1]MASTER!H411+[1]MASTER!I411+[1]MASTER!J411+[1]MASTER!K411+[1]MASTER!L411+[1]MASTER!M411+[1]MASTER!N411+[1]MASTER!O411</f>
        <v>0</v>
      </c>
      <c r="J382" s="114"/>
      <c r="K382" s="115"/>
      <c r="L382" s="137">
        <f t="shared" si="12"/>
        <v>4063900</v>
      </c>
      <c r="M382" s="116"/>
      <c r="N382" s="137"/>
      <c r="O382" s="118"/>
      <c r="P382" s="118"/>
      <c r="Q382" s="119"/>
    </row>
    <row r="383" spans="1:17" ht="25.5" customHeight="1">
      <c r="A383" s="120" t="s">
        <v>771</v>
      </c>
      <c r="B383" s="153"/>
      <c r="C383" s="125" t="s">
        <v>772</v>
      </c>
      <c r="D383" s="126"/>
      <c r="E383" s="125"/>
      <c r="F383" s="123"/>
      <c r="G383" s="127">
        <f>[1]MASTER!D412</f>
        <v>11268689</v>
      </c>
      <c r="H383" s="114">
        <f>[1]MASTER!P412</f>
        <v>0</v>
      </c>
      <c r="I383" s="114">
        <f>[1]MASTER!F412+[1]MASTER!E412+[1]MASTER!G412+[1]MASTER!H412+[1]MASTER!I412+[1]MASTER!J412+[1]MASTER!K412+[1]MASTER!L412+[1]MASTER!M412+[1]MASTER!N412+[1]MASTER!O412</f>
        <v>0</v>
      </c>
      <c r="J383" s="114"/>
      <c r="K383" s="115"/>
      <c r="L383" s="127">
        <f t="shared" si="12"/>
        <v>0</v>
      </c>
      <c r="M383" s="116">
        <f t="shared" si="11"/>
        <v>0</v>
      </c>
      <c r="N383" s="135"/>
      <c r="O383" s="118"/>
      <c r="P383" s="118"/>
      <c r="Q383" s="119"/>
    </row>
    <row r="384" spans="1:17">
      <c r="A384" s="110"/>
      <c r="B384" s="110">
        <v>5.3</v>
      </c>
      <c r="C384" s="112" t="s">
        <v>40</v>
      </c>
      <c r="D384" s="112"/>
      <c r="E384" s="112"/>
      <c r="F384" s="136"/>
      <c r="G384" s="137">
        <f>[1]MASTER!D413</f>
        <v>11268689</v>
      </c>
      <c r="H384" s="114">
        <f>[1]MASTER!P413</f>
        <v>0</v>
      </c>
      <c r="I384" s="114">
        <f>[1]MASTER!F413+[1]MASTER!E413+[1]MASTER!G413+[1]MASTER!H413+[1]MASTER!I413+[1]MASTER!J413+[1]MASTER!K413+[1]MASTER!L413+[1]MASTER!M413+[1]MASTER!N413+[1]MASTER!O413</f>
        <v>0</v>
      </c>
      <c r="J384" s="114"/>
      <c r="K384" s="115"/>
      <c r="L384" s="114">
        <f t="shared" si="12"/>
        <v>0</v>
      </c>
      <c r="M384" s="116">
        <f t="shared" si="11"/>
        <v>0</v>
      </c>
      <c r="N384" s="137"/>
      <c r="O384" s="118"/>
      <c r="P384" s="118"/>
      <c r="Q384" s="119"/>
    </row>
    <row r="385" spans="1:17">
      <c r="A385" s="110"/>
      <c r="B385" s="110" t="s">
        <v>773</v>
      </c>
      <c r="C385" s="112" t="s">
        <v>774</v>
      </c>
      <c r="D385" s="112"/>
      <c r="E385" s="112"/>
      <c r="F385" s="136"/>
      <c r="G385" s="137">
        <f>[1]MASTER!D414</f>
        <v>11268689</v>
      </c>
      <c r="H385" s="114">
        <f>[1]MASTER!P414</f>
        <v>0</v>
      </c>
      <c r="I385" s="114">
        <f>[1]MASTER!F414+[1]MASTER!E414+[1]MASTER!G414+[1]MASTER!H414+[1]MASTER!I414+[1]MASTER!J414+[1]MASTER!K414+[1]MASTER!L414+[1]MASTER!M414+[1]MASTER!N414+[1]MASTER!O414</f>
        <v>0</v>
      </c>
      <c r="J385" s="114"/>
      <c r="K385" s="115"/>
      <c r="L385" s="114">
        <f t="shared" si="12"/>
        <v>0</v>
      </c>
      <c r="M385" s="116">
        <f t="shared" si="11"/>
        <v>0</v>
      </c>
      <c r="N385" s="137"/>
      <c r="O385" s="118"/>
      <c r="P385" s="118"/>
      <c r="Q385" s="119"/>
    </row>
    <row r="386" spans="1:17">
      <c r="A386" s="110"/>
      <c r="B386" s="110" t="s">
        <v>775</v>
      </c>
      <c r="C386" s="112" t="s">
        <v>776</v>
      </c>
      <c r="D386" s="112"/>
      <c r="E386" s="112"/>
      <c r="F386" s="136"/>
      <c r="G386" s="137">
        <f>[1]MASTER!D415</f>
        <v>11268689</v>
      </c>
      <c r="H386" s="114">
        <f>[1]MASTER!P415</f>
        <v>0</v>
      </c>
      <c r="I386" s="114">
        <f>[1]MASTER!F415+[1]MASTER!E415+[1]MASTER!G415+[1]MASTER!H415+[1]MASTER!I415+[1]MASTER!J415+[1]MASTER!K415+[1]MASTER!L415+[1]MASTER!M415+[1]MASTER!N415+[1]MASTER!O415</f>
        <v>0</v>
      </c>
      <c r="J386" s="114"/>
      <c r="K386" s="115"/>
      <c r="L386" s="114">
        <f t="shared" si="12"/>
        <v>0</v>
      </c>
      <c r="M386" s="116">
        <f t="shared" si="11"/>
        <v>0</v>
      </c>
      <c r="N386" s="137"/>
      <c r="O386" s="118"/>
      <c r="P386" s="118"/>
      <c r="Q386" s="119"/>
    </row>
    <row r="387" spans="1:17">
      <c r="A387" s="120">
        <v>3</v>
      </c>
      <c r="B387" s="153"/>
      <c r="C387" s="111" t="s">
        <v>777</v>
      </c>
      <c r="D387" s="112"/>
      <c r="E387" s="111"/>
      <c r="F387" s="113"/>
      <c r="G387" s="114">
        <f>[1]MASTER!D416</f>
        <v>79959815</v>
      </c>
      <c r="H387" s="114">
        <f>[1]MASTER!P416</f>
        <v>53536500</v>
      </c>
      <c r="I387" s="114">
        <f>[1]MASTER!F416+[1]MASTER!E416+[1]MASTER!G416+[1]MASTER!H416+[1]MASTER!I416+[1]MASTER!J416+[1]MASTER!K416+[1]MASTER!L416+[1]MASTER!M416+[1]MASTER!N416+[1]MASTER!O416</f>
        <v>26370000</v>
      </c>
      <c r="J387" s="114"/>
      <c r="K387" s="115"/>
      <c r="L387" s="114">
        <f t="shared" si="12"/>
        <v>79906500</v>
      </c>
      <c r="M387" s="116">
        <f t="shared" si="11"/>
        <v>99.933322757187469</v>
      </c>
      <c r="N387" s="114"/>
      <c r="O387" s="118"/>
      <c r="P387" s="118"/>
      <c r="Q387" s="119"/>
    </row>
    <row r="388" spans="1:17">
      <c r="A388" s="120">
        <v>3.02</v>
      </c>
      <c r="B388" s="153"/>
      <c r="C388" s="111" t="s">
        <v>85</v>
      </c>
      <c r="D388" s="112"/>
      <c r="E388" s="111"/>
      <c r="F388" s="113"/>
      <c r="G388" s="114">
        <f>[1]MASTER!D417</f>
        <v>41570000</v>
      </c>
      <c r="H388" s="114">
        <f>[1]MASTER!P417</f>
        <v>21200000</v>
      </c>
      <c r="I388" s="114">
        <f>[1]MASTER!F417+[1]MASTER!E417+[1]MASTER!G417+[1]MASTER!H417+[1]MASTER!I417+[1]MASTER!J417+[1]MASTER!K417+[1]MASTER!L417+[1]MASTER!M417+[1]MASTER!N417+[1]MASTER!O417</f>
        <v>20370000</v>
      </c>
      <c r="J388" s="114"/>
      <c r="K388" s="115"/>
      <c r="L388" s="114">
        <f t="shared" si="12"/>
        <v>41570000</v>
      </c>
      <c r="M388" s="116"/>
      <c r="N388" s="114"/>
      <c r="O388" s="118"/>
      <c r="P388" s="118"/>
      <c r="Q388" s="119"/>
    </row>
    <row r="389" spans="1:17" s="132" customFormat="1" ht="25.5" customHeight="1">
      <c r="A389" s="120" t="s">
        <v>778</v>
      </c>
      <c r="B389" s="153"/>
      <c r="C389" s="125" t="s">
        <v>779</v>
      </c>
      <c r="D389" s="126" t="s">
        <v>780</v>
      </c>
      <c r="E389" s="125">
        <v>720</v>
      </c>
      <c r="F389" s="123" t="s">
        <v>708</v>
      </c>
      <c r="G389" s="127">
        <f>[1]MASTER!D418</f>
        <v>9300000</v>
      </c>
      <c r="H389" s="127">
        <f>[1]MASTER!P418</f>
        <v>6600000</v>
      </c>
      <c r="I389" s="127">
        <f>[1]MASTER!F418+[1]MASTER!E418+[1]MASTER!G418+[1]MASTER!H418+[1]MASTER!I418+[1]MASTER!J418+[1]MASTER!K418+[1]MASTER!L418+[1]MASTER!M418+[1]MASTER!N418+[1]MASTER!O418</f>
        <v>2700000</v>
      </c>
      <c r="J389" s="125">
        <v>720</v>
      </c>
      <c r="K389" s="123" t="s">
        <v>708</v>
      </c>
      <c r="L389" s="127">
        <f t="shared" si="12"/>
        <v>9300000</v>
      </c>
      <c r="M389" s="128"/>
      <c r="N389" s="155"/>
      <c r="O389" s="130"/>
      <c r="P389" s="135">
        <f>L389</f>
        <v>9300000</v>
      </c>
      <c r="Q389" s="131"/>
    </row>
    <row r="390" spans="1:17">
      <c r="A390" s="110"/>
      <c r="B390" s="110">
        <v>5.2</v>
      </c>
      <c r="C390" s="112" t="s">
        <v>51</v>
      </c>
      <c r="D390" s="112"/>
      <c r="E390" s="112"/>
      <c r="F390" s="136"/>
      <c r="G390" s="137">
        <f>[1]MASTER!D419</f>
        <v>9300000</v>
      </c>
      <c r="H390" s="114">
        <f>[1]MASTER!P419</f>
        <v>6600000</v>
      </c>
      <c r="I390" s="114">
        <f>[1]MASTER!F419+[1]MASTER!E419+[1]MASTER!G419+[1]MASTER!H419+[1]MASTER!I419+[1]MASTER!J419+[1]MASTER!K419+[1]MASTER!L419+[1]MASTER!M419+[1]MASTER!N419+[1]MASTER!O419</f>
        <v>2700000</v>
      </c>
      <c r="J390" s="114"/>
      <c r="K390" s="115"/>
      <c r="L390" s="137">
        <f t="shared" si="12"/>
        <v>9300000</v>
      </c>
      <c r="M390" s="116"/>
      <c r="N390" s="137"/>
      <c r="O390" s="118"/>
      <c r="P390" s="118"/>
      <c r="Q390" s="119"/>
    </row>
    <row r="391" spans="1:17">
      <c r="A391" s="110"/>
      <c r="B391" s="110" t="s">
        <v>536</v>
      </c>
      <c r="C391" s="112" t="s">
        <v>537</v>
      </c>
      <c r="D391" s="112"/>
      <c r="E391" s="112"/>
      <c r="F391" s="136"/>
      <c r="G391" s="137">
        <f>[1]MASTER!D420</f>
        <v>6300000</v>
      </c>
      <c r="H391" s="114">
        <f>[1]MASTER!P420</f>
        <v>3600000</v>
      </c>
      <c r="I391" s="114">
        <f>[1]MASTER!F420+[1]MASTER!E420+[1]MASTER!G420+[1]MASTER!H420+[1]MASTER!I420+[1]MASTER!J420+[1]MASTER!K420+[1]MASTER!L420+[1]MASTER!M420+[1]MASTER!N420+[1]MASTER!O420</f>
        <v>2700000</v>
      </c>
      <c r="J391" s="114"/>
      <c r="K391" s="115"/>
      <c r="L391" s="137">
        <f t="shared" si="12"/>
        <v>6300000</v>
      </c>
      <c r="M391" s="116"/>
      <c r="N391" s="137"/>
      <c r="O391" s="118"/>
      <c r="P391" s="118"/>
      <c r="Q391" s="119"/>
    </row>
    <row r="392" spans="1:17">
      <c r="A392" s="110"/>
      <c r="B392" s="110" t="s">
        <v>546</v>
      </c>
      <c r="C392" s="112" t="s">
        <v>547</v>
      </c>
      <c r="D392" s="112"/>
      <c r="E392" s="112"/>
      <c r="F392" s="136"/>
      <c r="G392" s="137">
        <f>[1]MASTER!D421</f>
        <v>6300000</v>
      </c>
      <c r="H392" s="114">
        <f>[1]MASTER!P421</f>
        <v>3600000</v>
      </c>
      <c r="I392" s="114">
        <f>[1]MASTER!F421+[1]MASTER!E421+[1]MASTER!G421+[1]MASTER!H421+[1]MASTER!I421+[1]MASTER!J421+[1]MASTER!K421+[1]MASTER!L421+[1]MASTER!M421+[1]MASTER!N421+[1]MASTER!O421</f>
        <v>2700000</v>
      </c>
      <c r="J392" s="114"/>
      <c r="K392" s="115"/>
      <c r="L392" s="137">
        <f t="shared" si="12"/>
        <v>6300000</v>
      </c>
      <c r="M392" s="116"/>
      <c r="N392" s="137"/>
      <c r="O392" s="118"/>
      <c r="P392" s="118"/>
      <c r="Q392" s="119"/>
    </row>
    <row r="393" spans="1:17">
      <c r="A393" s="110"/>
      <c r="B393" s="110" t="s">
        <v>550</v>
      </c>
      <c r="C393" s="112" t="s">
        <v>551</v>
      </c>
      <c r="D393" s="112"/>
      <c r="E393" s="112"/>
      <c r="F393" s="136"/>
      <c r="G393" s="137">
        <f>[1]MASTER!D422</f>
        <v>3000000</v>
      </c>
      <c r="H393" s="114">
        <f>[1]MASTER!P422</f>
        <v>3000000</v>
      </c>
      <c r="I393" s="114">
        <f>[1]MASTER!F422+[1]MASTER!E422+[1]MASTER!G422+[1]MASTER!H422+[1]MASTER!I422+[1]MASTER!J422+[1]MASTER!K422+[1]MASTER!L422+[1]MASTER!M422+[1]MASTER!N422+[1]MASTER!O422</f>
        <v>0</v>
      </c>
      <c r="J393" s="114"/>
      <c r="K393" s="115"/>
      <c r="L393" s="137">
        <f t="shared" si="12"/>
        <v>3000000</v>
      </c>
      <c r="M393" s="116"/>
      <c r="N393" s="137"/>
      <c r="O393" s="118"/>
      <c r="P393" s="118"/>
      <c r="Q393" s="119"/>
    </row>
    <row r="394" spans="1:17">
      <c r="A394" s="110"/>
      <c r="B394" s="110" t="s">
        <v>642</v>
      </c>
      <c r="C394" s="112" t="s">
        <v>643</v>
      </c>
      <c r="D394" s="112"/>
      <c r="E394" s="112"/>
      <c r="F394" s="136"/>
      <c r="G394" s="137">
        <f>[1]MASTER!D423</f>
        <v>600000</v>
      </c>
      <c r="H394" s="114">
        <f>[1]MASTER!P423</f>
        <v>600000</v>
      </c>
      <c r="I394" s="114">
        <f>[1]MASTER!F423+[1]MASTER!E423+[1]MASTER!G423+[1]MASTER!H423+[1]MASTER!I423+[1]MASTER!J423+[1]MASTER!K423+[1]MASTER!L423+[1]MASTER!M423+[1]MASTER!N423+[1]MASTER!O423</f>
        <v>0</v>
      </c>
      <c r="J394" s="114"/>
      <c r="K394" s="115"/>
      <c r="L394" s="137">
        <f t="shared" si="12"/>
        <v>600000</v>
      </c>
      <c r="M394" s="116"/>
      <c r="N394" s="137"/>
      <c r="O394" s="118"/>
      <c r="P394" s="118"/>
      <c r="Q394" s="119"/>
    </row>
    <row r="395" spans="1:17">
      <c r="A395" s="110"/>
      <c r="B395" s="110" t="s">
        <v>552</v>
      </c>
      <c r="C395" s="112" t="s">
        <v>553</v>
      </c>
      <c r="D395" s="112"/>
      <c r="E395" s="112"/>
      <c r="F395" s="136"/>
      <c r="G395" s="137">
        <f>[1]MASTER!D424</f>
        <v>2400000</v>
      </c>
      <c r="H395" s="114">
        <f>[1]MASTER!P424</f>
        <v>2400000</v>
      </c>
      <c r="I395" s="114">
        <f>[1]MASTER!F424+[1]MASTER!E424+[1]MASTER!G424+[1]MASTER!H424+[1]MASTER!I424+[1]MASTER!J424+[1]MASTER!K424+[1]MASTER!L424+[1]MASTER!M424+[1]MASTER!N424+[1]MASTER!O424</f>
        <v>0</v>
      </c>
      <c r="J395" s="114"/>
      <c r="K395" s="115"/>
      <c r="L395" s="137">
        <f t="shared" si="12"/>
        <v>2400000</v>
      </c>
      <c r="M395" s="116"/>
      <c r="N395" s="137"/>
      <c r="O395" s="118"/>
      <c r="P395" s="118"/>
      <c r="Q395" s="119"/>
    </row>
    <row r="396" spans="1:17" s="132" customFormat="1" ht="30.75" customHeight="1">
      <c r="A396" s="120" t="s">
        <v>781</v>
      </c>
      <c r="B396" s="153"/>
      <c r="C396" s="125" t="s">
        <v>782</v>
      </c>
      <c r="D396" s="126" t="s">
        <v>783</v>
      </c>
      <c r="E396" s="125">
        <v>20</v>
      </c>
      <c r="F396" s="123" t="s">
        <v>708</v>
      </c>
      <c r="G396" s="127">
        <f>[1]MASTER!D425</f>
        <v>1600000</v>
      </c>
      <c r="H396" s="127">
        <f>[1]MASTER!P425</f>
        <v>0</v>
      </c>
      <c r="I396" s="127">
        <f>[1]MASTER!F425+[1]MASTER!E425+[1]MASTER!G425+[1]MASTER!H425+[1]MASTER!I425+[1]MASTER!J425+[1]MASTER!K425+[1]MASTER!L425+[1]MASTER!M425+[1]MASTER!N425+[1]MASTER!O425</f>
        <v>1600000</v>
      </c>
      <c r="J396" s="125">
        <v>20</v>
      </c>
      <c r="K396" s="123" t="s">
        <v>708</v>
      </c>
      <c r="L396" s="127">
        <f t="shared" si="12"/>
        <v>1600000</v>
      </c>
      <c r="M396" s="128">
        <f t="shared" si="11"/>
        <v>100</v>
      </c>
      <c r="N396" s="155"/>
      <c r="O396" s="130"/>
      <c r="P396" s="135">
        <f>L396</f>
        <v>1600000</v>
      </c>
      <c r="Q396" s="131"/>
    </row>
    <row r="397" spans="1:17">
      <c r="A397" s="110"/>
      <c r="B397" s="110">
        <v>5.2</v>
      </c>
      <c r="C397" s="112" t="s">
        <v>51</v>
      </c>
      <c r="D397" s="112"/>
      <c r="E397" s="112"/>
      <c r="F397" s="136"/>
      <c r="G397" s="137">
        <f>[1]MASTER!D426</f>
        <v>1600000</v>
      </c>
      <c r="H397" s="114">
        <f>[1]MASTER!P426</f>
        <v>0</v>
      </c>
      <c r="I397" s="114">
        <f>[1]MASTER!F426+[1]MASTER!E426+[1]MASTER!G426+[1]MASTER!H426+[1]MASTER!I426+[1]MASTER!J426+[1]MASTER!K426+[1]MASTER!L426+[1]MASTER!M426+[1]MASTER!N426+[1]MASTER!O426</f>
        <v>1600000</v>
      </c>
      <c r="J397" s="114"/>
      <c r="K397" s="115"/>
      <c r="L397" s="137">
        <f t="shared" si="12"/>
        <v>1600000</v>
      </c>
      <c r="M397" s="116"/>
      <c r="N397" s="137"/>
      <c r="O397" s="118"/>
      <c r="P397" s="118"/>
      <c r="Q397" s="119"/>
    </row>
    <row r="398" spans="1:17">
      <c r="A398" s="110"/>
      <c r="B398" s="110" t="s">
        <v>536</v>
      </c>
      <c r="C398" s="112" t="s">
        <v>537</v>
      </c>
      <c r="D398" s="112"/>
      <c r="E398" s="112"/>
      <c r="F398" s="136"/>
      <c r="G398" s="137">
        <f>[1]MASTER!D427</f>
        <v>550000</v>
      </c>
      <c r="H398" s="114">
        <f>[1]MASTER!P427</f>
        <v>0</v>
      </c>
      <c r="I398" s="114">
        <f>[1]MASTER!F427+[1]MASTER!E427+[1]MASTER!G427+[1]MASTER!H427+[1]MASTER!I427+[1]MASTER!J427+[1]MASTER!K427+[1]MASTER!L427+[1]MASTER!M427+[1]MASTER!N427+[1]MASTER!O427</f>
        <v>550000</v>
      </c>
      <c r="J398" s="114"/>
      <c r="K398" s="115"/>
      <c r="L398" s="137">
        <f t="shared" si="12"/>
        <v>550000</v>
      </c>
      <c r="M398" s="116"/>
      <c r="N398" s="137"/>
      <c r="O398" s="118"/>
      <c r="P398" s="118"/>
      <c r="Q398" s="119"/>
    </row>
    <row r="399" spans="1:17">
      <c r="A399" s="110"/>
      <c r="B399" s="110" t="s">
        <v>546</v>
      </c>
      <c r="C399" s="112" t="s">
        <v>547</v>
      </c>
      <c r="D399" s="112"/>
      <c r="E399" s="112"/>
      <c r="F399" s="136"/>
      <c r="G399" s="137">
        <f>[1]MASTER!D428</f>
        <v>550000</v>
      </c>
      <c r="H399" s="114">
        <f>[1]MASTER!P428</f>
        <v>0</v>
      </c>
      <c r="I399" s="114">
        <f>[1]MASTER!F428+[1]MASTER!E428+[1]MASTER!G428+[1]MASTER!H428+[1]MASTER!I428+[1]MASTER!J428+[1]MASTER!K428+[1]MASTER!L428+[1]MASTER!M428+[1]MASTER!N428+[1]MASTER!O428</f>
        <v>550000</v>
      </c>
      <c r="J399" s="114"/>
      <c r="K399" s="115"/>
      <c r="L399" s="137">
        <f t="shared" si="12"/>
        <v>550000</v>
      </c>
      <c r="M399" s="116"/>
      <c r="N399" s="137"/>
      <c r="O399" s="118"/>
      <c r="P399" s="118"/>
      <c r="Q399" s="119"/>
    </row>
    <row r="400" spans="1:17">
      <c r="A400" s="110"/>
      <c r="B400" s="110" t="s">
        <v>550</v>
      </c>
      <c r="C400" s="112" t="s">
        <v>551</v>
      </c>
      <c r="D400" s="112"/>
      <c r="E400" s="112"/>
      <c r="F400" s="136"/>
      <c r="G400" s="137">
        <f>[1]MASTER!D429</f>
        <v>800000</v>
      </c>
      <c r="H400" s="114">
        <f>[1]MASTER!P429</f>
        <v>0</v>
      </c>
      <c r="I400" s="114">
        <f>[1]MASTER!F429+[1]MASTER!E429+[1]MASTER!G429+[1]MASTER!H429+[1]MASTER!I429+[1]MASTER!J429+[1]MASTER!K429+[1]MASTER!L429+[1]MASTER!M429+[1]MASTER!N429+[1]MASTER!O429</f>
        <v>800000</v>
      </c>
      <c r="J400" s="114"/>
      <c r="K400" s="115"/>
      <c r="L400" s="137">
        <f t="shared" si="12"/>
        <v>800000</v>
      </c>
      <c r="M400" s="116"/>
      <c r="N400" s="137"/>
      <c r="O400" s="118"/>
      <c r="P400" s="118"/>
      <c r="Q400" s="119"/>
    </row>
    <row r="401" spans="1:19">
      <c r="A401" s="110"/>
      <c r="B401" s="110" t="s">
        <v>552</v>
      </c>
      <c r="C401" s="112" t="s">
        <v>553</v>
      </c>
      <c r="D401" s="112"/>
      <c r="E401" s="112"/>
      <c r="F401" s="136"/>
      <c r="G401" s="137">
        <f>[1]MASTER!D430</f>
        <v>800000</v>
      </c>
      <c r="H401" s="114">
        <f>[1]MASTER!P430</f>
        <v>0</v>
      </c>
      <c r="I401" s="114">
        <f>[1]MASTER!F430+[1]MASTER!E430+[1]MASTER!G430+[1]MASTER!H430+[1]MASTER!I430+[1]MASTER!J430+[1]MASTER!K430+[1]MASTER!L430+[1]MASTER!M430+[1]MASTER!N430+[1]MASTER!O430</f>
        <v>800000</v>
      </c>
      <c r="J401" s="114"/>
      <c r="K401" s="115"/>
      <c r="L401" s="137">
        <f t="shared" si="12"/>
        <v>800000</v>
      </c>
      <c r="M401" s="116"/>
      <c r="N401" s="137"/>
      <c r="O401" s="118"/>
      <c r="P401" s="118"/>
      <c r="Q401" s="119"/>
    </row>
    <row r="402" spans="1:19">
      <c r="A402" s="110"/>
      <c r="B402" s="110" t="s">
        <v>669</v>
      </c>
      <c r="C402" s="112" t="s">
        <v>670</v>
      </c>
      <c r="D402" s="112"/>
      <c r="E402" s="112"/>
      <c r="F402" s="136"/>
      <c r="G402" s="137">
        <f>[1]MASTER!D431</f>
        <v>250000</v>
      </c>
      <c r="H402" s="114">
        <f>[1]MASTER!P431</f>
        <v>0</v>
      </c>
      <c r="I402" s="114">
        <f>[1]MASTER!F431+[1]MASTER!E431+[1]MASTER!G431+[1]MASTER!H431+[1]MASTER!I431+[1]MASTER!J431+[1]MASTER!K431+[1]MASTER!L431+[1]MASTER!M431+[1]MASTER!N431+[1]MASTER!O431</f>
        <v>250000</v>
      </c>
      <c r="J402" s="114"/>
      <c r="K402" s="115"/>
      <c r="L402" s="137">
        <f t="shared" si="12"/>
        <v>250000</v>
      </c>
      <c r="M402" s="116"/>
      <c r="N402" s="137"/>
      <c r="O402" s="118"/>
      <c r="P402" s="118"/>
      <c r="Q402" s="119"/>
    </row>
    <row r="403" spans="1:19">
      <c r="A403" s="110"/>
      <c r="B403" s="110" t="s">
        <v>673</v>
      </c>
      <c r="C403" s="112" t="s">
        <v>674</v>
      </c>
      <c r="D403" s="112"/>
      <c r="E403" s="112"/>
      <c r="F403" s="136"/>
      <c r="G403" s="137">
        <f>[1]MASTER!D432</f>
        <v>250000</v>
      </c>
      <c r="H403" s="114">
        <f>[1]MASTER!P432</f>
        <v>0</v>
      </c>
      <c r="I403" s="114">
        <f>[1]MASTER!F432+[1]MASTER!E432+[1]MASTER!G432+[1]MASTER!H432+[1]MASTER!I432+[1]MASTER!J432+[1]MASTER!K432+[1]MASTER!L432+[1]MASTER!M432+[1]MASTER!N432+[1]MASTER!O432</f>
        <v>250000</v>
      </c>
      <c r="J403" s="114"/>
      <c r="K403" s="115"/>
      <c r="L403" s="137">
        <f t="shared" si="12"/>
        <v>250000</v>
      </c>
      <c r="M403" s="116"/>
      <c r="N403" s="137"/>
      <c r="O403" s="118"/>
      <c r="P403" s="118"/>
      <c r="Q403" s="119"/>
    </row>
    <row r="404" spans="1:19" s="132" customFormat="1" ht="29.25" customHeight="1">
      <c r="A404" s="120" t="s">
        <v>784</v>
      </c>
      <c r="B404" s="153"/>
      <c r="C404" s="125" t="s">
        <v>785</v>
      </c>
      <c r="D404" s="126" t="s">
        <v>786</v>
      </c>
      <c r="E404" s="125"/>
      <c r="F404" s="123" t="s">
        <v>535</v>
      </c>
      <c r="G404" s="127">
        <f>[1]MASTER!D433</f>
        <v>18070000</v>
      </c>
      <c r="H404" s="127">
        <f>[1]MASTER!P433</f>
        <v>2000000</v>
      </c>
      <c r="I404" s="127">
        <f>[1]MASTER!F433+[1]MASTER!E433+[1]MASTER!G433+[1]MASTER!H433+[1]MASTER!I433+[1]MASTER!J433+[1]MASTER!K433+[1]MASTER!L433+[1]MASTER!M433+[1]MASTER!N433+[1]MASTER!O433</f>
        <v>16070000</v>
      </c>
      <c r="J404" s="127"/>
      <c r="K404" s="115" t="s">
        <v>535</v>
      </c>
      <c r="L404" s="127">
        <f t="shared" si="12"/>
        <v>18070000</v>
      </c>
      <c r="M404" s="128">
        <f t="shared" si="11"/>
        <v>100</v>
      </c>
      <c r="N404" s="155"/>
      <c r="O404" s="135">
        <v>6090000</v>
      </c>
      <c r="P404" s="135">
        <f>L404-O404</f>
        <v>11980000</v>
      </c>
      <c r="Q404" s="131"/>
      <c r="S404" s="166">
        <f>O404+P404</f>
        <v>18070000</v>
      </c>
    </row>
    <row r="405" spans="1:19">
      <c r="A405" s="110"/>
      <c r="B405" s="110">
        <v>5.2</v>
      </c>
      <c r="C405" s="112" t="s">
        <v>51</v>
      </c>
      <c r="D405" s="112"/>
      <c r="E405" s="112"/>
      <c r="F405" s="136"/>
      <c r="G405" s="137">
        <f>[1]MASTER!D434</f>
        <v>18070000</v>
      </c>
      <c r="H405" s="114">
        <f>[1]MASTER!P434</f>
        <v>2000000</v>
      </c>
      <c r="I405" s="114">
        <f>[1]MASTER!F434+[1]MASTER!E434+[1]MASTER!G434+[1]MASTER!H434+[1]MASTER!I434+[1]MASTER!J434+[1]MASTER!K434+[1]MASTER!L434+[1]MASTER!M434+[1]MASTER!N434+[1]MASTER!O434</f>
        <v>16070000</v>
      </c>
      <c r="J405" s="114"/>
      <c r="K405" s="115"/>
      <c r="L405" s="137">
        <f t="shared" si="12"/>
        <v>18070000</v>
      </c>
      <c r="M405" s="116"/>
      <c r="N405" s="137"/>
      <c r="O405" s="118"/>
      <c r="P405" s="118"/>
      <c r="Q405" s="119"/>
    </row>
    <row r="406" spans="1:19">
      <c r="A406" s="110"/>
      <c r="B406" s="110" t="s">
        <v>536</v>
      </c>
      <c r="C406" s="112" t="s">
        <v>537</v>
      </c>
      <c r="D406" s="112"/>
      <c r="E406" s="112"/>
      <c r="F406" s="136"/>
      <c r="G406" s="137">
        <f>[1]MASTER!D435</f>
        <v>4055000</v>
      </c>
      <c r="H406" s="114">
        <f>[1]MASTER!P435</f>
        <v>0</v>
      </c>
      <c r="I406" s="114">
        <f>[1]MASTER!F435+[1]MASTER!E435+[1]MASTER!G435+[1]MASTER!H435+[1]MASTER!I435+[1]MASTER!J435+[1]MASTER!K435+[1]MASTER!L435+[1]MASTER!M435+[1]MASTER!N435+[1]MASTER!O435</f>
        <v>4055000</v>
      </c>
      <c r="J406" s="114"/>
      <c r="K406" s="115"/>
      <c r="L406" s="137">
        <f t="shared" si="12"/>
        <v>4055000</v>
      </c>
      <c r="M406" s="116"/>
      <c r="N406" s="137"/>
      <c r="O406" s="118"/>
      <c r="P406" s="118"/>
      <c r="Q406" s="119"/>
    </row>
    <row r="407" spans="1:19">
      <c r="A407" s="110"/>
      <c r="B407" s="110" t="s">
        <v>546</v>
      </c>
      <c r="C407" s="112" t="s">
        <v>547</v>
      </c>
      <c r="D407" s="112"/>
      <c r="E407" s="112"/>
      <c r="F407" s="136"/>
      <c r="G407" s="137">
        <f>[1]MASTER!D436</f>
        <v>4055000</v>
      </c>
      <c r="H407" s="114">
        <f>[1]MASTER!P436</f>
        <v>0</v>
      </c>
      <c r="I407" s="114">
        <f>[1]MASTER!F436+[1]MASTER!E436+[1]MASTER!G436+[1]MASTER!H436+[1]MASTER!I436+[1]MASTER!J436+[1]MASTER!K436+[1]MASTER!L436+[1]MASTER!M436+[1]MASTER!N436+[1]MASTER!O436</f>
        <v>4055000</v>
      </c>
      <c r="J407" s="114"/>
      <c r="K407" s="115"/>
      <c r="L407" s="137">
        <f t="shared" si="12"/>
        <v>4055000</v>
      </c>
      <c r="M407" s="116"/>
      <c r="N407" s="137"/>
      <c r="O407" s="118"/>
      <c r="P407" s="118"/>
      <c r="Q407" s="119"/>
    </row>
    <row r="408" spans="1:19">
      <c r="A408" s="110"/>
      <c r="B408" s="110" t="s">
        <v>550</v>
      </c>
      <c r="C408" s="112" t="s">
        <v>551</v>
      </c>
      <c r="D408" s="112"/>
      <c r="E408" s="112"/>
      <c r="F408" s="136"/>
      <c r="G408" s="137">
        <f>[1]MASTER!D437</f>
        <v>1715000</v>
      </c>
      <c r="H408" s="114">
        <f>[1]MASTER!P437</f>
        <v>0</v>
      </c>
      <c r="I408" s="114">
        <f>[1]MASTER!F437+[1]MASTER!E437+[1]MASTER!G437+[1]MASTER!H437+[1]MASTER!I437+[1]MASTER!J437+[1]MASTER!K437+[1]MASTER!L437+[1]MASTER!M437+[1]MASTER!N437+[1]MASTER!O437</f>
        <v>1715000</v>
      </c>
      <c r="J408" s="114"/>
      <c r="K408" s="115"/>
      <c r="L408" s="137">
        <f t="shared" si="12"/>
        <v>1715000</v>
      </c>
      <c r="M408" s="116"/>
      <c r="N408" s="137"/>
      <c r="O408" s="118"/>
      <c r="P408" s="118"/>
      <c r="Q408" s="119"/>
    </row>
    <row r="409" spans="1:19">
      <c r="A409" s="110"/>
      <c r="B409" s="110" t="s">
        <v>633</v>
      </c>
      <c r="C409" s="112" t="s">
        <v>634</v>
      </c>
      <c r="D409" s="112"/>
      <c r="E409" s="112"/>
      <c r="F409" s="136"/>
      <c r="G409" s="137">
        <f>[1]MASTER!D438</f>
        <v>825000</v>
      </c>
      <c r="H409" s="114">
        <f>[1]MASTER!P438</f>
        <v>0</v>
      </c>
      <c r="I409" s="114">
        <f>[1]MASTER!F438+[1]MASTER!E438+[1]MASTER!G438+[1]MASTER!H438+[1]MASTER!I438+[1]MASTER!J438+[1]MASTER!K438+[1]MASTER!L438+[1]MASTER!M438+[1]MASTER!N438+[1]MASTER!O438</f>
        <v>825000</v>
      </c>
      <c r="J409" s="114"/>
      <c r="K409" s="115"/>
      <c r="L409" s="137">
        <f t="shared" si="12"/>
        <v>825000</v>
      </c>
      <c r="M409" s="116"/>
      <c r="N409" s="137"/>
      <c r="O409" s="118"/>
      <c r="P409" s="118"/>
      <c r="Q409" s="119"/>
    </row>
    <row r="410" spans="1:19">
      <c r="A410" s="110"/>
      <c r="B410" s="110" t="s">
        <v>586</v>
      </c>
      <c r="C410" s="112" t="s">
        <v>587</v>
      </c>
      <c r="D410" s="112"/>
      <c r="E410" s="112"/>
      <c r="F410" s="136"/>
      <c r="G410" s="137">
        <f>[1]MASTER!D439</f>
        <v>890000</v>
      </c>
      <c r="H410" s="114">
        <f>[1]MASTER!P439</f>
        <v>0</v>
      </c>
      <c r="I410" s="114">
        <f>[1]MASTER!F439+[1]MASTER!E439+[1]MASTER!G439+[1]MASTER!H439+[1]MASTER!I439+[1]MASTER!J439+[1]MASTER!K439+[1]MASTER!L439+[1]MASTER!M439+[1]MASTER!N439+[1]MASTER!O439</f>
        <v>890000</v>
      </c>
      <c r="J410" s="114"/>
      <c r="K410" s="115"/>
      <c r="L410" s="137">
        <f t="shared" si="12"/>
        <v>890000</v>
      </c>
      <c r="M410" s="116"/>
      <c r="N410" s="137"/>
      <c r="O410" s="118"/>
      <c r="P410" s="118"/>
      <c r="Q410" s="119"/>
    </row>
    <row r="411" spans="1:19">
      <c r="A411" s="110"/>
      <c r="B411" s="110" t="s">
        <v>669</v>
      </c>
      <c r="C411" s="112" t="s">
        <v>670</v>
      </c>
      <c r="D411" s="112"/>
      <c r="E411" s="112"/>
      <c r="F411" s="136"/>
      <c r="G411" s="137">
        <f>[1]MASTER!D440</f>
        <v>12300000</v>
      </c>
      <c r="H411" s="114">
        <f>[1]MASTER!P440</f>
        <v>2000000</v>
      </c>
      <c r="I411" s="114">
        <f>[1]MASTER!F440+[1]MASTER!E440+[1]MASTER!G440+[1]MASTER!H440+[1]MASTER!I440+[1]MASTER!J440+[1]MASTER!K440+[1]MASTER!L440+[1]MASTER!M440+[1]MASTER!N440+[1]MASTER!O440</f>
        <v>10300000</v>
      </c>
      <c r="J411" s="114"/>
      <c r="K411" s="115"/>
      <c r="L411" s="137">
        <f t="shared" si="12"/>
        <v>12300000</v>
      </c>
      <c r="M411" s="116"/>
      <c r="N411" s="137"/>
      <c r="O411" s="118"/>
      <c r="P411" s="118"/>
      <c r="Q411" s="119"/>
    </row>
    <row r="412" spans="1:19">
      <c r="A412" s="110"/>
      <c r="B412" s="110" t="s">
        <v>671</v>
      </c>
      <c r="C412" s="112" t="s">
        <v>672</v>
      </c>
      <c r="D412" s="112"/>
      <c r="E412" s="112"/>
      <c r="F412" s="136"/>
      <c r="G412" s="137">
        <f>[1]MASTER!D441</f>
        <v>12000000</v>
      </c>
      <c r="H412" s="114">
        <f>[1]MASTER!P441</f>
        <v>2000000</v>
      </c>
      <c r="I412" s="114">
        <f>[1]MASTER!F441+[1]MASTER!E441+[1]MASTER!G441+[1]MASTER!H441+[1]MASTER!I441+[1]MASTER!J441+[1]MASTER!K441+[1]MASTER!L441+[1]MASTER!M441+[1]MASTER!N441+[1]MASTER!O441</f>
        <v>10000000</v>
      </c>
      <c r="J412" s="114"/>
      <c r="K412" s="115"/>
      <c r="L412" s="137">
        <f t="shared" si="12"/>
        <v>12000000</v>
      </c>
      <c r="M412" s="116"/>
      <c r="N412" s="137"/>
      <c r="O412" s="118"/>
      <c r="P412" s="118"/>
      <c r="Q412" s="119"/>
    </row>
    <row r="413" spans="1:19">
      <c r="A413" s="110"/>
      <c r="B413" s="110" t="s">
        <v>673</v>
      </c>
      <c r="C413" s="112" t="s">
        <v>674</v>
      </c>
      <c r="D413" s="112"/>
      <c r="E413" s="112"/>
      <c r="F413" s="136"/>
      <c r="G413" s="137">
        <f>[1]MASTER!D442</f>
        <v>300000</v>
      </c>
      <c r="H413" s="114">
        <f>[1]MASTER!P442</f>
        <v>0</v>
      </c>
      <c r="I413" s="114">
        <f>[1]MASTER!F442+[1]MASTER!E442+[1]MASTER!G442+[1]MASTER!H442+[1]MASTER!I442+[1]MASTER!J442+[1]MASTER!K442+[1]MASTER!L442+[1]MASTER!M442+[1]MASTER!N442+[1]MASTER!O442</f>
        <v>300000</v>
      </c>
      <c r="J413" s="114"/>
      <c r="K413" s="115"/>
      <c r="L413" s="137">
        <f t="shared" si="12"/>
        <v>300000</v>
      </c>
      <c r="M413" s="116"/>
      <c r="N413" s="137"/>
      <c r="O413" s="118"/>
      <c r="P413" s="118"/>
      <c r="Q413" s="119"/>
    </row>
    <row r="414" spans="1:19" s="132" customFormat="1" ht="38.25">
      <c r="A414" s="120">
        <v>30290</v>
      </c>
      <c r="B414" s="109"/>
      <c r="C414" s="154" t="s">
        <v>787</v>
      </c>
      <c r="D414" s="126" t="s">
        <v>788</v>
      </c>
      <c r="E414" s="177">
        <v>840</v>
      </c>
      <c r="F414" s="113" t="s">
        <v>708</v>
      </c>
      <c r="G414" s="127">
        <f>[1]MASTER!D443</f>
        <v>12600000</v>
      </c>
      <c r="H414" s="127">
        <f>[1]MASTER!P443</f>
        <v>12600000</v>
      </c>
      <c r="I414" s="127">
        <f>[1]MASTER!F443+[1]MASTER!E443+[1]MASTER!G443+[1]MASTER!H443+[1]MASTER!I443+[1]MASTER!J443+[1]MASTER!K443+[1]MASTER!L443+[1]MASTER!M443+[1]MASTER!N443+[1]MASTER!O443</f>
        <v>0</v>
      </c>
      <c r="J414" s="177">
        <v>840</v>
      </c>
      <c r="K414" s="113" t="s">
        <v>708</v>
      </c>
      <c r="L414" s="127">
        <f t="shared" si="12"/>
        <v>12600000</v>
      </c>
      <c r="M414" s="128">
        <f t="shared" ref="M414:M472" si="13">L414/G414*100</f>
        <v>100</v>
      </c>
      <c r="N414" s="155"/>
      <c r="O414" s="130"/>
      <c r="P414" s="135">
        <f>L414</f>
        <v>12600000</v>
      </c>
      <c r="Q414" s="131"/>
    </row>
    <row r="415" spans="1:19">
      <c r="A415" s="110"/>
      <c r="B415" s="110">
        <v>5.2</v>
      </c>
      <c r="C415" s="112" t="s">
        <v>51</v>
      </c>
      <c r="D415" s="112"/>
      <c r="E415" s="112"/>
      <c r="F415" s="136"/>
      <c r="G415" s="137">
        <f>[1]MASTER!D444</f>
        <v>12600000</v>
      </c>
      <c r="H415" s="114">
        <f>[1]MASTER!P444</f>
        <v>12600000</v>
      </c>
      <c r="I415" s="114">
        <f>[1]MASTER!F444+[1]MASTER!E444+[1]MASTER!G444+[1]MASTER!H444+[1]MASTER!I444+[1]MASTER!J444+[1]MASTER!K444+[1]MASTER!L444+[1]MASTER!M444+[1]MASTER!N444+[1]MASTER!O444</f>
        <v>0</v>
      </c>
      <c r="J415" s="114"/>
      <c r="K415" s="115"/>
      <c r="L415" s="137">
        <f t="shared" si="12"/>
        <v>12600000</v>
      </c>
      <c r="M415" s="116"/>
      <c r="N415" s="137"/>
      <c r="O415" s="118"/>
      <c r="P415" s="118"/>
      <c r="Q415" s="119"/>
    </row>
    <row r="416" spans="1:19">
      <c r="A416" s="110"/>
      <c r="B416" s="110" t="s">
        <v>536</v>
      </c>
      <c r="C416" s="112" t="s">
        <v>537</v>
      </c>
      <c r="D416" s="112"/>
      <c r="E416" s="112"/>
      <c r="F416" s="136"/>
      <c r="G416" s="137">
        <f>[1]MASTER!D445</f>
        <v>12600000</v>
      </c>
      <c r="H416" s="114">
        <f>[1]MASTER!P445</f>
        <v>12600000</v>
      </c>
      <c r="I416" s="114">
        <f>[1]MASTER!F445+[1]MASTER!E445+[1]MASTER!G445+[1]MASTER!H445+[1]MASTER!I445+[1]MASTER!J445+[1]MASTER!K445+[1]MASTER!L445+[1]MASTER!M445+[1]MASTER!N445+[1]MASTER!O445</f>
        <v>0</v>
      </c>
      <c r="J416" s="114"/>
      <c r="K416" s="115"/>
      <c r="L416" s="137">
        <f t="shared" si="12"/>
        <v>12600000</v>
      </c>
      <c r="M416" s="116"/>
      <c r="N416" s="137"/>
      <c r="O416" s="118"/>
      <c r="P416" s="118"/>
      <c r="Q416" s="119"/>
    </row>
    <row r="417" spans="1:17">
      <c r="A417" s="110"/>
      <c r="B417" s="110" t="s">
        <v>546</v>
      </c>
      <c r="C417" s="112" t="s">
        <v>547</v>
      </c>
      <c r="D417" s="112"/>
      <c r="E417" s="112"/>
      <c r="F417" s="136"/>
      <c r="G417" s="137">
        <f>[1]MASTER!D446</f>
        <v>12600000</v>
      </c>
      <c r="H417" s="114">
        <f>[1]MASTER!P446</f>
        <v>12600000</v>
      </c>
      <c r="I417" s="114">
        <f>[1]MASTER!F446+[1]MASTER!E446+[1]MASTER!G446+[1]MASTER!H446+[1]MASTER!I446+[1]MASTER!J446+[1]MASTER!K446+[1]MASTER!L446+[1]MASTER!M446+[1]MASTER!N446+[1]MASTER!O446</f>
        <v>0</v>
      </c>
      <c r="J417" s="114"/>
      <c r="K417" s="115"/>
      <c r="L417" s="137">
        <f t="shared" si="12"/>
        <v>12600000</v>
      </c>
      <c r="M417" s="116"/>
      <c r="N417" s="137"/>
      <c r="O417" s="118"/>
      <c r="P417" s="118"/>
      <c r="Q417" s="119"/>
    </row>
    <row r="418" spans="1:17">
      <c r="A418" s="120">
        <v>3.03</v>
      </c>
      <c r="B418" s="109"/>
      <c r="C418" s="111" t="s">
        <v>789</v>
      </c>
      <c r="D418" s="112"/>
      <c r="E418" s="111"/>
      <c r="F418" s="113"/>
      <c r="G418" s="114">
        <f>[1]MASTER!D447</f>
        <v>27909815</v>
      </c>
      <c r="H418" s="114">
        <f>[1]MASTER!P447</f>
        <v>26156500</v>
      </c>
      <c r="I418" s="114">
        <f>[1]MASTER!F447+[1]MASTER!E447+[1]MASTER!G447+[1]MASTER!H447+[1]MASTER!I447+[1]MASTER!J447+[1]MASTER!K447+[1]MASTER!L447+[1]MASTER!M447+[1]MASTER!N447+[1]MASTER!O447</f>
        <v>1700000</v>
      </c>
      <c r="J418" s="114"/>
      <c r="K418" s="115"/>
      <c r="L418" s="137">
        <f t="shared" si="12"/>
        <v>27856500</v>
      </c>
      <c r="M418" s="116"/>
      <c r="N418" s="137"/>
      <c r="O418" s="118"/>
      <c r="P418" s="118"/>
      <c r="Q418" s="119"/>
    </row>
    <row r="419" spans="1:17" s="132" customFormat="1" ht="27" customHeight="1">
      <c r="A419" s="120" t="s">
        <v>790</v>
      </c>
      <c r="B419" s="153"/>
      <c r="C419" s="125" t="s">
        <v>791</v>
      </c>
      <c r="D419" s="126" t="s">
        <v>792</v>
      </c>
      <c r="E419" s="125"/>
      <c r="F419" s="123" t="s">
        <v>535</v>
      </c>
      <c r="G419" s="127">
        <f>[1]MASTER!D448</f>
        <v>6382315</v>
      </c>
      <c r="H419" s="127">
        <f>[1]MASTER!P448</f>
        <v>6381500</v>
      </c>
      <c r="I419" s="127">
        <f>[1]MASTER!F448+[1]MASTER!E448+[1]MASTER!G448+[1]MASTER!H448+[1]MASTER!I448+[1]MASTER!J448+[1]MASTER!K448+[1]MASTER!L448+[1]MASTER!M448+[1]MASTER!N448+[1]MASTER!O448</f>
        <v>0</v>
      </c>
      <c r="J419" s="127"/>
      <c r="K419" s="115" t="s">
        <v>535</v>
      </c>
      <c r="L419" s="127">
        <f t="shared" si="12"/>
        <v>6381500</v>
      </c>
      <c r="M419" s="128">
        <f t="shared" si="13"/>
        <v>99.987230338834735</v>
      </c>
      <c r="N419" s="155"/>
      <c r="O419" s="130"/>
      <c r="P419" s="135">
        <f>L419</f>
        <v>6381500</v>
      </c>
      <c r="Q419" s="131"/>
    </row>
    <row r="420" spans="1:17">
      <c r="A420" s="110"/>
      <c r="B420" s="110">
        <v>5.2</v>
      </c>
      <c r="C420" s="112" t="s">
        <v>51</v>
      </c>
      <c r="D420" s="112"/>
      <c r="E420" s="112"/>
      <c r="F420" s="136"/>
      <c r="G420" s="137">
        <f>[1]MASTER!D449</f>
        <v>6382315</v>
      </c>
      <c r="H420" s="114">
        <f>[1]MASTER!P449</f>
        <v>6381500</v>
      </c>
      <c r="I420" s="114">
        <f>[1]MASTER!F449+[1]MASTER!E449+[1]MASTER!G449+[1]MASTER!H449+[1]MASTER!I449+[1]MASTER!J449+[1]MASTER!K449+[1]MASTER!L449+[1]MASTER!M449+[1]MASTER!N449+[1]MASTER!O449</f>
        <v>0</v>
      </c>
      <c r="J420" s="114"/>
      <c r="K420" s="115"/>
      <c r="L420" s="137">
        <f t="shared" si="12"/>
        <v>6381500</v>
      </c>
      <c r="M420" s="116"/>
      <c r="N420" s="137"/>
      <c r="O420" s="118"/>
      <c r="P420" s="118"/>
      <c r="Q420" s="119"/>
    </row>
    <row r="421" spans="1:17">
      <c r="A421" s="110"/>
      <c r="B421" s="110" t="s">
        <v>536</v>
      </c>
      <c r="C421" s="112" t="s">
        <v>537</v>
      </c>
      <c r="D421" s="112"/>
      <c r="E421" s="112"/>
      <c r="F421" s="136"/>
      <c r="G421" s="137">
        <f>[1]MASTER!D450</f>
        <v>4732315</v>
      </c>
      <c r="H421" s="114">
        <f>[1]MASTER!P450</f>
        <v>4731500</v>
      </c>
      <c r="I421" s="114">
        <f>[1]MASTER!F450+[1]MASTER!E450+[1]MASTER!G450+[1]MASTER!H450+[1]MASTER!I450+[1]MASTER!J450+[1]MASTER!K450+[1]MASTER!L450+[1]MASTER!M450+[1]MASTER!N450+[1]MASTER!O450</f>
        <v>0</v>
      </c>
      <c r="J421" s="114"/>
      <c r="K421" s="115"/>
      <c r="L421" s="137">
        <f t="shared" si="12"/>
        <v>4731500</v>
      </c>
      <c r="M421" s="116"/>
      <c r="N421" s="137"/>
      <c r="O421" s="118"/>
      <c r="P421" s="118"/>
      <c r="Q421" s="119"/>
    </row>
    <row r="422" spans="1:17">
      <c r="A422" s="110"/>
      <c r="B422" s="110" t="s">
        <v>546</v>
      </c>
      <c r="C422" s="112" t="s">
        <v>547</v>
      </c>
      <c r="D422" s="112"/>
      <c r="E422" s="112"/>
      <c r="F422" s="136"/>
      <c r="G422" s="137">
        <f>[1]MASTER!D451</f>
        <v>1237500</v>
      </c>
      <c r="H422" s="114">
        <f>[1]MASTER!P451</f>
        <v>1237500</v>
      </c>
      <c r="I422" s="114">
        <f>[1]MASTER!F451+[1]MASTER!E451+[1]MASTER!G451+[1]MASTER!H451+[1]MASTER!I451+[1]MASTER!J451+[1]MASTER!K451+[1]MASTER!L451+[1]MASTER!M451+[1]MASTER!N451+[1]MASTER!O451</f>
        <v>0</v>
      </c>
      <c r="J422" s="114"/>
      <c r="K422" s="115"/>
      <c r="L422" s="137">
        <f t="shared" si="12"/>
        <v>1237500</v>
      </c>
      <c r="M422" s="116"/>
      <c r="N422" s="137"/>
      <c r="O422" s="118"/>
      <c r="P422" s="118"/>
      <c r="Q422" s="119"/>
    </row>
    <row r="423" spans="1:17">
      <c r="A423" s="110"/>
      <c r="B423" s="110" t="s">
        <v>548</v>
      </c>
      <c r="C423" s="112" t="s">
        <v>549</v>
      </c>
      <c r="D423" s="112"/>
      <c r="E423" s="112"/>
      <c r="F423" s="136"/>
      <c r="G423" s="137">
        <f>[1]MASTER!D452</f>
        <v>3494815</v>
      </c>
      <c r="H423" s="114">
        <f>[1]MASTER!P452</f>
        <v>3494000</v>
      </c>
      <c r="I423" s="114">
        <f>[1]MASTER!F452+[1]MASTER!E452+[1]MASTER!G452+[1]MASTER!H452+[1]MASTER!I452+[1]MASTER!J452+[1]MASTER!K452+[1]MASTER!L452+[1]MASTER!M452+[1]MASTER!N452+[1]MASTER!O452</f>
        <v>0</v>
      </c>
      <c r="J423" s="114"/>
      <c r="K423" s="115"/>
      <c r="L423" s="137">
        <f t="shared" si="12"/>
        <v>3494000</v>
      </c>
      <c r="M423" s="116"/>
      <c r="N423" s="137"/>
      <c r="O423" s="118"/>
      <c r="P423" s="118"/>
      <c r="Q423" s="119"/>
    </row>
    <row r="424" spans="1:17">
      <c r="A424" s="110"/>
      <c r="B424" s="110" t="s">
        <v>550</v>
      </c>
      <c r="C424" s="112" t="s">
        <v>551</v>
      </c>
      <c r="D424" s="112"/>
      <c r="E424" s="112"/>
      <c r="F424" s="136"/>
      <c r="G424" s="137">
        <f>[1]MASTER!D453</f>
        <v>900000</v>
      </c>
      <c r="H424" s="114">
        <f>[1]MASTER!P453</f>
        <v>900000</v>
      </c>
      <c r="I424" s="114">
        <f>[1]MASTER!F453+[1]MASTER!E453+[1]MASTER!G453+[1]MASTER!H453+[1]MASTER!I453+[1]MASTER!J453+[1]MASTER!K453+[1]MASTER!L453+[1]MASTER!M453+[1]MASTER!N453+[1]MASTER!O453</f>
        <v>0</v>
      </c>
      <c r="J424" s="114"/>
      <c r="K424" s="115"/>
      <c r="L424" s="137">
        <f t="shared" si="12"/>
        <v>900000</v>
      </c>
      <c r="M424" s="116"/>
      <c r="N424" s="137"/>
      <c r="O424" s="118"/>
      <c r="P424" s="118"/>
      <c r="Q424" s="119"/>
    </row>
    <row r="425" spans="1:17">
      <c r="A425" s="110"/>
      <c r="B425" s="110" t="s">
        <v>552</v>
      </c>
      <c r="C425" s="112" t="s">
        <v>553</v>
      </c>
      <c r="D425" s="112"/>
      <c r="E425" s="112"/>
      <c r="F425" s="136"/>
      <c r="G425" s="137">
        <f>[1]MASTER!D454</f>
        <v>900000</v>
      </c>
      <c r="H425" s="114">
        <f>[1]MASTER!P454</f>
        <v>900000</v>
      </c>
      <c r="I425" s="114">
        <f>[1]MASTER!F454+[1]MASTER!E454+[1]MASTER!G454+[1]MASTER!H454+[1]MASTER!I454+[1]MASTER!J454+[1]MASTER!K454+[1]MASTER!L454+[1]MASTER!M454+[1]MASTER!N454+[1]MASTER!O454</f>
        <v>0</v>
      </c>
      <c r="J425" s="114"/>
      <c r="K425" s="115"/>
      <c r="L425" s="137">
        <f t="shared" si="12"/>
        <v>900000</v>
      </c>
      <c r="M425" s="116"/>
      <c r="N425" s="137"/>
      <c r="O425" s="118"/>
      <c r="P425" s="118"/>
      <c r="Q425" s="119"/>
    </row>
    <row r="426" spans="1:17">
      <c r="A426" s="110"/>
      <c r="B426" s="110" t="s">
        <v>669</v>
      </c>
      <c r="C426" s="112" t="s">
        <v>670</v>
      </c>
      <c r="D426" s="112"/>
      <c r="E426" s="112"/>
      <c r="F426" s="136"/>
      <c r="G426" s="137">
        <f>[1]MASTER!D455</f>
        <v>750000</v>
      </c>
      <c r="H426" s="114">
        <f>[1]MASTER!P455</f>
        <v>750000</v>
      </c>
      <c r="I426" s="114">
        <f>[1]MASTER!F455+[1]MASTER!E455+[1]MASTER!G455+[1]MASTER!H455+[1]MASTER!I455+[1]MASTER!J455+[1]MASTER!K455+[1]MASTER!L455+[1]MASTER!M455+[1]MASTER!N455+[1]MASTER!O455</f>
        <v>0</v>
      </c>
      <c r="J426" s="114"/>
      <c r="K426" s="115"/>
      <c r="L426" s="137">
        <f t="shared" si="12"/>
        <v>750000</v>
      </c>
      <c r="M426" s="116"/>
      <c r="N426" s="137"/>
      <c r="O426" s="118"/>
      <c r="P426" s="118"/>
      <c r="Q426" s="119"/>
    </row>
    <row r="427" spans="1:17">
      <c r="A427" s="110"/>
      <c r="B427" s="110" t="s">
        <v>673</v>
      </c>
      <c r="C427" s="112" t="s">
        <v>674</v>
      </c>
      <c r="D427" s="112"/>
      <c r="E427" s="112"/>
      <c r="F427" s="136"/>
      <c r="G427" s="137">
        <f>[1]MASTER!D456</f>
        <v>750000</v>
      </c>
      <c r="H427" s="114">
        <f>[1]MASTER!P456</f>
        <v>750000</v>
      </c>
      <c r="I427" s="114">
        <f>[1]MASTER!F456+[1]MASTER!E456+[1]MASTER!G456+[1]MASTER!H456+[1]MASTER!I456+[1]MASTER!J456+[1]MASTER!K456+[1]MASTER!L456+[1]MASTER!M456+[1]MASTER!N456+[1]MASTER!O456</f>
        <v>0</v>
      </c>
      <c r="J427" s="114"/>
      <c r="K427" s="115"/>
      <c r="L427" s="137">
        <f t="shared" si="12"/>
        <v>750000</v>
      </c>
      <c r="M427" s="116"/>
      <c r="N427" s="137"/>
      <c r="O427" s="118"/>
      <c r="P427" s="118"/>
      <c r="Q427" s="119"/>
    </row>
    <row r="428" spans="1:17" s="132" customFormat="1" ht="27.75" customHeight="1">
      <c r="A428" s="120" t="s">
        <v>793</v>
      </c>
      <c r="B428" s="153"/>
      <c r="C428" s="125" t="s">
        <v>794</v>
      </c>
      <c r="D428" s="126" t="s">
        <v>795</v>
      </c>
      <c r="E428" s="125"/>
      <c r="F428" s="123" t="s">
        <v>535</v>
      </c>
      <c r="G428" s="127">
        <f>[1]MASTER!D457</f>
        <v>19827500</v>
      </c>
      <c r="H428" s="127">
        <f>[1]MASTER!P457</f>
        <v>19775000</v>
      </c>
      <c r="I428" s="127">
        <f>[1]MASTER!F457+[1]MASTER!E457+[1]MASTER!G457+[1]MASTER!H457+[1]MASTER!I457+[1]MASTER!J457+[1]MASTER!K457+[1]MASTER!L457+[1]MASTER!M457+[1]MASTER!N457+[1]MASTER!O457</f>
        <v>0</v>
      </c>
      <c r="J428" s="127"/>
      <c r="K428" s="115" t="s">
        <v>535</v>
      </c>
      <c r="L428" s="127">
        <f t="shared" si="12"/>
        <v>19775000</v>
      </c>
      <c r="M428" s="128">
        <f t="shared" si="13"/>
        <v>99.735216240070613</v>
      </c>
      <c r="N428" s="155"/>
      <c r="O428" s="130"/>
      <c r="P428" s="135">
        <f>L428</f>
        <v>19775000</v>
      </c>
      <c r="Q428" s="131"/>
    </row>
    <row r="429" spans="1:17">
      <c r="A429" s="110"/>
      <c r="B429" s="110">
        <v>5.2</v>
      </c>
      <c r="C429" s="112" t="s">
        <v>51</v>
      </c>
      <c r="D429" s="112"/>
      <c r="E429" s="112"/>
      <c r="F429" s="136"/>
      <c r="G429" s="137">
        <f>[1]MASTER!D458</f>
        <v>19827500</v>
      </c>
      <c r="H429" s="114">
        <f>[1]MASTER!P458</f>
        <v>19775000</v>
      </c>
      <c r="I429" s="114">
        <f>[1]MASTER!F458+[1]MASTER!E458+[1]MASTER!G458+[1]MASTER!H458+[1]MASTER!I458+[1]MASTER!J458+[1]MASTER!K458+[1]MASTER!L458+[1]MASTER!M458+[1]MASTER!N458+[1]MASTER!O458</f>
        <v>0</v>
      </c>
      <c r="J429" s="114"/>
      <c r="K429" s="115"/>
      <c r="L429" s="137">
        <f t="shared" si="12"/>
        <v>19775000</v>
      </c>
      <c r="M429" s="116"/>
      <c r="N429" s="137"/>
      <c r="O429" s="118"/>
      <c r="P429" s="118"/>
      <c r="Q429" s="119"/>
    </row>
    <row r="430" spans="1:17">
      <c r="A430" s="110"/>
      <c r="B430" s="110" t="s">
        <v>550</v>
      </c>
      <c r="C430" s="112" t="s">
        <v>551</v>
      </c>
      <c r="D430" s="112"/>
      <c r="E430" s="112"/>
      <c r="F430" s="136"/>
      <c r="G430" s="137">
        <f>[1]MASTER!D459</f>
        <v>825000</v>
      </c>
      <c r="H430" s="114">
        <f>[1]MASTER!P459</f>
        <v>825000</v>
      </c>
      <c r="I430" s="114">
        <f>[1]MASTER!F459+[1]MASTER!E459+[1]MASTER!G459+[1]MASTER!H459+[1]MASTER!I459+[1]MASTER!J459+[1]MASTER!K459+[1]MASTER!L459+[1]MASTER!M459+[1]MASTER!N459+[1]MASTER!O459</f>
        <v>0</v>
      </c>
      <c r="J430" s="114"/>
      <c r="K430" s="115"/>
      <c r="L430" s="137">
        <f t="shared" si="12"/>
        <v>825000</v>
      </c>
      <c r="M430" s="116"/>
      <c r="N430" s="137"/>
      <c r="O430" s="118"/>
      <c r="P430" s="118"/>
      <c r="Q430" s="119"/>
    </row>
    <row r="431" spans="1:17">
      <c r="A431" s="110"/>
      <c r="B431" s="110" t="s">
        <v>633</v>
      </c>
      <c r="C431" s="112" t="s">
        <v>634</v>
      </c>
      <c r="D431" s="112"/>
      <c r="E431" s="112"/>
      <c r="F431" s="136"/>
      <c r="G431" s="137">
        <f>[1]MASTER!D460</f>
        <v>825000</v>
      </c>
      <c r="H431" s="114">
        <f>[1]MASTER!P460</f>
        <v>825000</v>
      </c>
      <c r="I431" s="114">
        <f>[1]MASTER!F460+[1]MASTER!E460+[1]MASTER!G460+[1]MASTER!H460+[1]MASTER!I460+[1]MASTER!J460+[1]MASTER!K460+[1]MASTER!L460+[1]MASTER!M460+[1]MASTER!N460+[1]MASTER!O460</f>
        <v>0</v>
      </c>
      <c r="J431" s="114"/>
      <c r="K431" s="115"/>
      <c r="L431" s="137">
        <f t="shared" si="12"/>
        <v>825000</v>
      </c>
      <c r="M431" s="116"/>
      <c r="N431" s="137"/>
      <c r="O431" s="118"/>
      <c r="P431" s="118"/>
      <c r="Q431" s="119"/>
    </row>
    <row r="432" spans="1:17">
      <c r="A432" s="110"/>
      <c r="B432" s="110" t="s">
        <v>669</v>
      </c>
      <c r="C432" s="112" t="s">
        <v>670</v>
      </c>
      <c r="D432" s="112"/>
      <c r="E432" s="112"/>
      <c r="F432" s="136"/>
      <c r="G432" s="137">
        <f>[1]MASTER!D461</f>
        <v>200000</v>
      </c>
      <c r="H432" s="114">
        <f>[1]MASTER!P461</f>
        <v>200000</v>
      </c>
      <c r="I432" s="114">
        <f>[1]MASTER!F461+[1]MASTER!E461+[1]MASTER!G461+[1]MASTER!H461+[1]MASTER!I461+[1]MASTER!J461+[1]MASTER!K461+[1]MASTER!L461+[1]MASTER!M461+[1]MASTER!N461+[1]MASTER!O461</f>
        <v>0</v>
      </c>
      <c r="J432" s="114"/>
      <c r="K432" s="115"/>
      <c r="L432" s="137">
        <f t="shared" si="12"/>
        <v>200000</v>
      </c>
      <c r="M432" s="116"/>
      <c r="N432" s="137"/>
      <c r="O432" s="118"/>
      <c r="P432" s="118"/>
      <c r="Q432" s="119"/>
    </row>
    <row r="433" spans="1:17">
      <c r="A433" s="110"/>
      <c r="B433" s="110" t="s">
        <v>673</v>
      </c>
      <c r="C433" s="112" t="s">
        <v>674</v>
      </c>
      <c r="D433" s="112"/>
      <c r="E433" s="112"/>
      <c r="F433" s="136"/>
      <c r="G433" s="137">
        <f>[1]MASTER!D462</f>
        <v>200000</v>
      </c>
      <c r="H433" s="114">
        <f>[1]MASTER!P462</f>
        <v>200000</v>
      </c>
      <c r="I433" s="114">
        <f>[1]MASTER!F462+[1]MASTER!E462+[1]MASTER!G462+[1]MASTER!H462+[1]MASTER!I462+[1]MASTER!J462+[1]MASTER!K462+[1]MASTER!L462+[1]MASTER!M462+[1]MASTER!N462+[1]MASTER!O462</f>
        <v>0</v>
      </c>
      <c r="J433" s="114"/>
      <c r="K433" s="115"/>
      <c r="L433" s="137">
        <f t="shared" si="12"/>
        <v>200000</v>
      </c>
      <c r="M433" s="116"/>
      <c r="N433" s="137"/>
      <c r="O433" s="118"/>
      <c r="P433" s="118"/>
      <c r="Q433" s="119"/>
    </row>
    <row r="434" spans="1:17" ht="25.5">
      <c r="A434" s="110"/>
      <c r="B434" s="110" t="s">
        <v>709</v>
      </c>
      <c r="C434" s="122" t="s">
        <v>710</v>
      </c>
      <c r="D434" s="122"/>
      <c r="E434" s="122"/>
      <c r="F434" s="165"/>
      <c r="G434" s="137">
        <f>[1]MASTER!D463</f>
        <v>18802500</v>
      </c>
      <c r="H434" s="114">
        <f>[1]MASTER!P463</f>
        <v>18750000</v>
      </c>
      <c r="I434" s="114">
        <f>[1]MASTER!F463+[1]MASTER!E463+[1]MASTER!G463+[1]MASTER!H463+[1]MASTER!I463+[1]MASTER!J463+[1]MASTER!K463+[1]MASTER!L463+[1]MASTER!M463+[1]MASTER!N463+[1]MASTER!O463</f>
        <v>0</v>
      </c>
      <c r="J434" s="114"/>
      <c r="K434" s="115"/>
      <c r="L434" s="137">
        <f t="shared" si="12"/>
        <v>18750000</v>
      </c>
      <c r="M434" s="116"/>
      <c r="N434" s="137"/>
      <c r="O434" s="118"/>
      <c r="P434" s="118"/>
      <c r="Q434" s="119"/>
    </row>
    <row r="435" spans="1:17" ht="25.5">
      <c r="A435" s="110"/>
      <c r="B435" s="110" t="s">
        <v>711</v>
      </c>
      <c r="C435" s="122" t="s">
        <v>712</v>
      </c>
      <c r="D435" s="122"/>
      <c r="E435" s="122"/>
      <c r="F435" s="165"/>
      <c r="G435" s="137">
        <f>[1]MASTER!D464</f>
        <v>18802500</v>
      </c>
      <c r="H435" s="114">
        <f>[1]MASTER!P464</f>
        <v>18750000</v>
      </c>
      <c r="I435" s="114">
        <f>[1]MASTER!F464+[1]MASTER!E464+[1]MASTER!G464+[1]MASTER!H464+[1]MASTER!I464+[1]MASTER!J464+[1]MASTER!K464+[1]MASTER!L464+[1]MASTER!M464+[1]MASTER!N464+[1]MASTER!O464</f>
        <v>0</v>
      </c>
      <c r="J435" s="114"/>
      <c r="K435" s="115"/>
      <c r="L435" s="137">
        <f t="shared" si="12"/>
        <v>18750000</v>
      </c>
      <c r="M435" s="116"/>
      <c r="N435" s="137"/>
      <c r="O435" s="118"/>
      <c r="P435" s="118"/>
      <c r="Q435" s="119"/>
    </row>
    <row r="436" spans="1:17">
      <c r="A436" s="120" t="s">
        <v>796</v>
      </c>
      <c r="B436" s="109"/>
      <c r="C436" s="111" t="s">
        <v>797</v>
      </c>
      <c r="D436" s="112" t="s">
        <v>798</v>
      </c>
      <c r="E436" s="111"/>
      <c r="F436" s="113" t="s">
        <v>535</v>
      </c>
      <c r="G436" s="114">
        <f>[1]MASTER!D465</f>
        <v>1700000</v>
      </c>
      <c r="H436" s="114">
        <f>[1]MASTER!P465</f>
        <v>0</v>
      </c>
      <c r="I436" s="114">
        <f>[1]MASTER!F465+[1]MASTER!E465+[1]MASTER!G465+[1]MASTER!H465+[1]MASTER!I465+[1]MASTER!J465+[1]MASTER!K465+[1]MASTER!L465+[1]MASTER!M465+[1]MASTER!N465+[1]MASTER!O465</f>
        <v>1700000</v>
      </c>
      <c r="J436" s="114"/>
      <c r="K436" s="115" t="s">
        <v>535</v>
      </c>
      <c r="L436" s="114">
        <f t="shared" si="12"/>
        <v>1700000</v>
      </c>
      <c r="M436" s="116">
        <f t="shared" si="13"/>
        <v>100</v>
      </c>
      <c r="N436" s="171"/>
      <c r="O436" s="135">
        <f>L436</f>
        <v>1700000</v>
      </c>
      <c r="P436" s="118"/>
      <c r="Q436" s="119"/>
    </row>
    <row r="437" spans="1:17">
      <c r="A437" s="110"/>
      <c r="B437" s="110">
        <v>5.2</v>
      </c>
      <c r="C437" s="112" t="s">
        <v>51</v>
      </c>
      <c r="D437" s="112"/>
      <c r="E437" s="112"/>
      <c r="F437" s="136"/>
      <c r="G437" s="137">
        <f>[1]MASTER!D466</f>
        <v>1700000</v>
      </c>
      <c r="H437" s="114">
        <f>[1]MASTER!P466</f>
        <v>0</v>
      </c>
      <c r="I437" s="114">
        <f>[1]MASTER!F466+[1]MASTER!E466+[1]MASTER!G466+[1]MASTER!H466+[1]MASTER!I466+[1]MASTER!J466+[1]MASTER!K466+[1]MASTER!L466+[1]MASTER!M466+[1]MASTER!N466+[1]MASTER!O466</f>
        <v>1700000</v>
      </c>
      <c r="J437" s="114"/>
      <c r="K437" s="115"/>
      <c r="L437" s="137">
        <f t="shared" si="12"/>
        <v>1700000</v>
      </c>
      <c r="M437" s="116"/>
      <c r="N437" s="137"/>
      <c r="O437" s="118"/>
      <c r="P437" s="118"/>
      <c r="Q437" s="119"/>
    </row>
    <row r="438" spans="1:17">
      <c r="A438" s="110"/>
      <c r="B438" s="110" t="s">
        <v>536</v>
      </c>
      <c r="C438" s="112" t="s">
        <v>537</v>
      </c>
      <c r="D438" s="112"/>
      <c r="E438" s="112"/>
      <c r="F438" s="136"/>
      <c r="G438" s="137">
        <f>[1]MASTER!D467</f>
        <v>500000</v>
      </c>
      <c r="H438" s="114">
        <f>[1]MASTER!P467</f>
        <v>0</v>
      </c>
      <c r="I438" s="114">
        <f>[1]MASTER!F467+[1]MASTER!E467+[1]MASTER!G467+[1]MASTER!H467+[1]MASTER!I467+[1]MASTER!J467+[1]MASTER!K467+[1]MASTER!L467+[1]MASTER!M467+[1]MASTER!N467+[1]MASTER!O467</f>
        <v>500000</v>
      </c>
      <c r="J438" s="114"/>
      <c r="K438" s="115"/>
      <c r="L438" s="137">
        <f t="shared" si="12"/>
        <v>500000</v>
      </c>
      <c r="M438" s="116"/>
      <c r="N438" s="137"/>
      <c r="O438" s="118"/>
      <c r="P438" s="118"/>
      <c r="Q438" s="119"/>
    </row>
    <row r="439" spans="1:17">
      <c r="A439" s="110"/>
      <c r="B439" s="110" t="s">
        <v>544</v>
      </c>
      <c r="C439" s="112" t="s">
        <v>545</v>
      </c>
      <c r="D439" s="112"/>
      <c r="E439" s="112"/>
      <c r="F439" s="136"/>
      <c r="G439" s="137">
        <f>[1]MASTER!D468</f>
        <v>50000</v>
      </c>
      <c r="H439" s="114">
        <f>[1]MASTER!P468</f>
        <v>0</v>
      </c>
      <c r="I439" s="114">
        <f>[1]MASTER!F468+[1]MASTER!E468+[1]MASTER!G468+[1]MASTER!H468+[1]MASTER!I468+[1]MASTER!J468+[1]MASTER!K468+[1]MASTER!L468+[1]MASTER!M468+[1]MASTER!N468+[1]MASTER!O468</f>
        <v>50000</v>
      </c>
      <c r="J439" s="114"/>
      <c r="K439" s="115"/>
      <c r="L439" s="137">
        <f t="shared" si="12"/>
        <v>50000</v>
      </c>
      <c r="M439" s="116"/>
      <c r="N439" s="137"/>
      <c r="O439" s="118"/>
      <c r="P439" s="118"/>
      <c r="Q439" s="119"/>
    </row>
    <row r="440" spans="1:17">
      <c r="A440" s="110"/>
      <c r="B440" s="110" t="s">
        <v>546</v>
      </c>
      <c r="C440" s="112" t="s">
        <v>547</v>
      </c>
      <c r="D440" s="112"/>
      <c r="E440" s="112"/>
      <c r="F440" s="136"/>
      <c r="G440" s="137">
        <f>[1]MASTER!D469</f>
        <v>450000</v>
      </c>
      <c r="H440" s="114">
        <f>[1]MASTER!P469</f>
        <v>0</v>
      </c>
      <c r="I440" s="114">
        <f>[1]MASTER!F469+[1]MASTER!E469+[1]MASTER!G469+[1]MASTER!H469+[1]MASTER!I469+[1]MASTER!J469+[1]MASTER!K469+[1]MASTER!L469+[1]MASTER!M469+[1]MASTER!N469+[1]MASTER!O469</f>
        <v>450000</v>
      </c>
      <c r="J440" s="114"/>
      <c r="K440" s="115"/>
      <c r="L440" s="137">
        <f t="shared" si="12"/>
        <v>450000</v>
      </c>
      <c r="M440" s="116"/>
      <c r="N440" s="137"/>
      <c r="O440" s="118"/>
      <c r="P440" s="118"/>
      <c r="Q440" s="119"/>
    </row>
    <row r="441" spans="1:17">
      <c r="A441" s="110"/>
      <c r="B441" s="110" t="s">
        <v>550</v>
      </c>
      <c r="C441" s="112" t="s">
        <v>551</v>
      </c>
      <c r="D441" s="112"/>
      <c r="E441" s="112"/>
      <c r="F441" s="136"/>
      <c r="G441" s="137">
        <f>[1]MASTER!D470</f>
        <v>1200000</v>
      </c>
      <c r="H441" s="114">
        <f>[1]MASTER!P470</f>
        <v>0</v>
      </c>
      <c r="I441" s="114">
        <f>[1]MASTER!F470+[1]MASTER!E470+[1]MASTER!G470+[1]MASTER!H470+[1]MASTER!I470+[1]MASTER!J470+[1]MASTER!K470+[1]MASTER!L470+[1]MASTER!M470+[1]MASTER!N470+[1]MASTER!O470</f>
        <v>1200000</v>
      </c>
      <c r="J441" s="114"/>
      <c r="K441" s="115"/>
      <c r="L441" s="137">
        <f t="shared" si="12"/>
        <v>1200000</v>
      </c>
      <c r="M441" s="116"/>
      <c r="N441" s="137"/>
      <c r="O441" s="118"/>
      <c r="P441" s="118"/>
      <c r="Q441" s="119"/>
    </row>
    <row r="442" spans="1:17">
      <c r="A442" s="110"/>
      <c r="B442" s="110" t="s">
        <v>552</v>
      </c>
      <c r="C442" s="112" t="s">
        <v>553</v>
      </c>
      <c r="D442" s="112"/>
      <c r="E442" s="112"/>
      <c r="F442" s="136"/>
      <c r="G442" s="137">
        <f>[1]MASTER!D471</f>
        <v>1200000</v>
      </c>
      <c r="H442" s="114">
        <f>[1]MASTER!P471</f>
        <v>0</v>
      </c>
      <c r="I442" s="114">
        <f>[1]MASTER!F471+[1]MASTER!E471+[1]MASTER!G471+[1]MASTER!H471+[1]MASTER!I471+[1]MASTER!J471+[1]MASTER!K471+[1]MASTER!L471+[1]MASTER!M471+[1]MASTER!N471+[1]MASTER!O471</f>
        <v>1200000</v>
      </c>
      <c r="J442" s="114"/>
      <c r="K442" s="115"/>
      <c r="L442" s="137">
        <f t="shared" si="12"/>
        <v>1200000</v>
      </c>
      <c r="M442" s="116"/>
      <c r="N442" s="137"/>
      <c r="O442" s="118"/>
      <c r="P442" s="118"/>
      <c r="Q442" s="119"/>
    </row>
    <row r="443" spans="1:17">
      <c r="A443" s="120">
        <v>3.04</v>
      </c>
      <c r="B443" s="109"/>
      <c r="C443" s="111" t="s">
        <v>86</v>
      </c>
      <c r="D443" s="112"/>
      <c r="E443" s="111"/>
      <c r="F443" s="113"/>
      <c r="G443" s="114">
        <f>[1]MASTER!D472</f>
        <v>10480000</v>
      </c>
      <c r="H443" s="114">
        <f>[1]MASTER!P472</f>
        <v>6180000</v>
      </c>
      <c r="I443" s="114">
        <f>[1]MASTER!F472+[1]MASTER!E472+[1]MASTER!G472+[1]MASTER!H472+[1]MASTER!I472+[1]MASTER!J472+[1]MASTER!K472+[1]MASTER!L472+[1]MASTER!M472+[1]MASTER!N472+[1]MASTER!O472</f>
        <v>4300000</v>
      </c>
      <c r="J443" s="114"/>
      <c r="K443" s="115"/>
      <c r="L443" s="114">
        <f t="shared" ref="L443:L504" si="14">H443+I443</f>
        <v>10480000</v>
      </c>
      <c r="M443" s="116"/>
      <c r="N443" s="137"/>
      <c r="O443" s="118"/>
      <c r="P443" s="118"/>
      <c r="Q443" s="119"/>
    </row>
    <row r="444" spans="1:17" s="132" customFormat="1" ht="39.75" customHeight="1">
      <c r="A444" s="120" t="s">
        <v>799</v>
      </c>
      <c r="B444" s="153"/>
      <c r="C444" s="125" t="s">
        <v>800</v>
      </c>
      <c r="D444" s="126" t="s">
        <v>801</v>
      </c>
      <c r="E444" s="125"/>
      <c r="F444" s="123" t="s">
        <v>535</v>
      </c>
      <c r="G444" s="127">
        <f>[1]MASTER!D473</f>
        <v>6180000</v>
      </c>
      <c r="H444" s="127">
        <f>[1]MASTER!P473</f>
        <v>6180000</v>
      </c>
      <c r="I444" s="127">
        <f>[1]MASTER!F473+[1]MASTER!E473+[1]MASTER!G473+[1]MASTER!H473+[1]MASTER!I473+[1]MASTER!J473+[1]MASTER!K473+[1]MASTER!L473+[1]MASTER!M473+[1]MASTER!N473+[1]MASTER!O473</f>
        <v>0</v>
      </c>
      <c r="J444" s="127"/>
      <c r="K444" s="115" t="s">
        <v>535</v>
      </c>
      <c r="L444" s="127">
        <f t="shared" si="14"/>
        <v>6180000</v>
      </c>
      <c r="M444" s="128">
        <f t="shared" si="13"/>
        <v>100</v>
      </c>
      <c r="N444" s="155"/>
      <c r="O444" s="130"/>
      <c r="P444" s="135">
        <f>L444</f>
        <v>6180000</v>
      </c>
      <c r="Q444" s="131"/>
    </row>
    <row r="445" spans="1:17">
      <c r="A445" s="110"/>
      <c r="B445" s="110">
        <v>5.2</v>
      </c>
      <c r="C445" s="112" t="s">
        <v>51</v>
      </c>
      <c r="D445" s="112"/>
      <c r="E445" s="112"/>
      <c r="F445" s="136"/>
      <c r="G445" s="137">
        <f>[1]MASTER!D474</f>
        <v>6180000</v>
      </c>
      <c r="H445" s="114">
        <f>[1]MASTER!P474</f>
        <v>6180000</v>
      </c>
      <c r="I445" s="114">
        <f>[1]MASTER!F474+[1]MASTER!E474+[1]MASTER!G474+[1]MASTER!H474+[1]MASTER!I474+[1]MASTER!J474+[1]MASTER!K474+[1]MASTER!L474+[1]MASTER!M474+[1]MASTER!N474+[1]MASTER!O474</f>
        <v>0</v>
      </c>
      <c r="J445" s="114"/>
      <c r="K445" s="115"/>
      <c r="L445" s="137">
        <f t="shared" si="14"/>
        <v>6180000</v>
      </c>
      <c r="M445" s="116"/>
      <c r="N445" s="137"/>
      <c r="O445" s="118"/>
      <c r="P445" s="118"/>
      <c r="Q445" s="119"/>
    </row>
    <row r="446" spans="1:17">
      <c r="A446" s="110"/>
      <c r="B446" s="110" t="s">
        <v>536</v>
      </c>
      <c r="C446" s="112" t="s">
        <v>537</v>
      </c>
      <c r="D446" s="112"/>
      <c r="E446" s="112"/>
      <c r="F446" s="136"/>
      <c r="G446" s="137">
        <f>[1]MASTER!D475</f>
        <v>805000</v>
      </c>
      <c r="H446" s="114">
        <f>[1]MASTER!P475</f>
        <v>805000</v>
      </c>
      <c r="I446" s="114">
        <f>[1]MASTER!F475+[1]MASTER!E475+[1]MASTER!G475+[1]MASTER!H475+[1]MASTER!I475+[1]MASTER!J475+[1]MASTER!K475+[1]MASTER!L475+[1]MASTER!M475+[1]MASTER!N475+[1]MASTER!O475</f>
        <v>0</v>
      </c>
      <c r="J446" s="114"/>
      <c r="K446" s="115"/>
      <c r="L446" s="137">
        <f t="shared" si="14"/>
        <v>805000</v>
      </c>
      <c r="M446" s="116"/>
      <c r="N446" s="137"/>
      <c r="O446" s="118"/>
      <c r="P446" s="118"/>
      <c r="Q446" s="119"/>
    </row>
    <row r="447" spans="1:17">
      <c r="A447" s="110"/>
      <c r="B447" s="110" t="s">
        <v>538</v>
      </c>
      <c r="C447" s="112" t="s">
        <v>539</v>
      </c>
      <c r="D447" s="112"/>
      <c r="E447" s="112"/>
      <c r="F447" s="136"/>
      <c r="G447" s="137">
        <f>[1]MASTER!D476</f>
        <v>150000</v>
      </c>
      <c r="H447" s="114">
        <f>[1]MASTER!P476</f>
        <v>150000</v>
      </c>
      <c r="I447" s="114">
        <f>[1]MASTER!F476+[1]MASTER!E476+[1]MASTER!G476+[1]MASTER!H476+[1]MASTER!I476+[1]MASTER!J476+[1]MASTER!K476+[1]MASTER!L476+[1]MASTER!M476+[1]MASTER!N476+[1]MASTER!O476</f>
        <v>0</v>
      </c>
      <c r="J447" s="114"/>
      <c r="K447" s="115"/>
      <c r="L447" s="137">
        <f t="shared" si="14"/>
        <v>150000</v>
      </c>
      <c r="M447" s="116"/>
      <c r="N447" s="137"/>
      <c r="O447" s="118"/>
      <c r="P447" s="118"/>
      <c r="Q447" s="119"/>
    </row>
    <row r="448" spans="1:17">
      <c r="A448" s="110"/>
      <c r="B448" s="110" t="s">
        <v>544</v>
      </c>
      <c r="C448" s="112" t="s">
        <v>545</v>
      </c>
      <c r="D448" s="112"/>
      <c r="E448" s="112"/>
      <c r="F448" s="136"/>
      <c r="G448" s="137">
        <f>[1]MASTER!D477</f>
        <v>100000</v>
      </c>
      <c r="H448" s="114">
        <f>[1]MASTER!P477</f>
        <v>100000</v>
      </c>
      <c r="I448" s="114">
        <f>[1]MASTER!F477+[1]MASTER!E477+[1]MASTER!G477+[1]MASTER!H477+[1]MASTER!I477+[1]MASTER!J477+[1]MASTER!K477+[1]MASTER!L477+[1]MASTER!M477+[1]MASTER!N477+[1]MASTER!O477</f>
        <v>0</v>
      </c>
      <c r="J448" s="114"/>
      <c r="K448" s="115"/>
      <c r="L448" s="137">
        <f t="shared" si="14"/>
        <v>100000</v>
      </c>
      <c r="M448" s="116"/>
      <c r="N448" s="137"/>
      <c r="O448" s="118"/>
      <c r="P448" s="118"/>
      <c r="Q448" s="119"/>
    </row>
    <row r="449" spans="1:17">
      <c r="A449" s="110"/>
      <c r="B449" s="110" t="s">
        <v>546</v>
      </c>
      <c r="C449" s="112" t="s">
        <v>547</v>
      </c>
      <c r="D449" s="112"/>
      <c r="E449" s="112"/>
      <c r="F449" s="136"/>
      <c r="G449" s="137">
        <f>[1]MASTER!D478</f>
        <v>555000</v>
      </c>
      <c r="H449" s="114">
        <f>[1]MASTER!P478</f>
        <v>555000</v>
      </c>
      <c r="I449" s="114">
        <f>[1]MASTER!F478+[1]MASTER!E478+[1]MASTER!G478+[1]MASTER!H478+[1]MASTER!I478+[1]MASTER!J478+[1]MASTER!K478+[1]MASTER!L478+[1]MASTER!M478+[1]MASTER!N478+[1]MASTER!O478</f>
        <v>0</v>
      </c>
      <c r="J449" s="114"/>
      <c r="K449" s="115"/>
      <c r="L449" s="137">
        <f t="shared" si="14"/>
        <v>555000</v>
      </c>
      <c r="M449" s="116"/>
      <c r="N449" s="137"/>
      <c r="O449" s="118"/>
      <c r="P449" s="118"/>
      <c r="Q449" s="119"/>
    </row>
    <row r="450" spans="1:17">
      <c r="A450" s="110"/>
      <c r="B450" s="110" t="s">
        <v>550</v>
      </c>
      <c r="C450" s="112" t="s">
        <v>551</v>
      </c>
      <c r="D450" s="112"/>
      <c r="E450" s="112"/>
      <c r="F450" s="136"/>
      <c r="G450" s="137">
        <f>[1]MASTER!D479</f>
        <v>5375000</v>
      </c>
      <c r="H450" s="114">
        <f>[1]MASTER!P479</f>
        <v>5375000</v>
      </c>
      <c r="I450" s="114">
        <f>[1]MASTER!F479+[1]MASTER!E479+[1]MASTER!G479+[1]MASTER!H479+[1]MASTER!I479+[1]MASTER!J479+[1]MASTER!K479+[1]MASTER!L479+[1]MASTER!M479+[1]MASTER!N479+[1]MASTER!O479</f>
        <v>0</v>
      </c>
      <c r="J450" s="114"/>
      <c r="K450" s="115"/>
      <c r="L450" s="137">
        <f t="shared" si="14"/>
        <v>5375000</v>
      </c>
      <c r="M450" s="116"/>
      <c r="N450" s="137"/>
      <c r="O450" s="118"/>
      <c r="P450" s="118"/>
      <c r="Q450" s="119"/>
    </row>
    <row r="451" spans="1:17">
      <c r="A451" s="110"/>
      <c r="B451" s="110" t="s">
        <v>633</v>
      </c>
      <c r="C451" s="112" t="s">
        <v>634</v>
      </c>
      <c r="D451" s="112"/>
      <c r="E451" s="112"/>
      <c r="F451" s="136"/>
      <c r="G451" s="137">
        <f>[1]MASTER!D480</f>
        <v>1875000</v>
      </c>
      <c r="H451" s="114">
        <f>[1]MASTER!P480</f>
        <v>1875000</v>
      </c>
      <c r="I451" s="114">
        <f>[1]MASTER!F480+[1]MASTER!E480+[1]MASTER!G480+[1]MASTER!H480+[1]MASTER!I480+[1]MASTER!J480+[1]MASTER!K480+[1]MASTER!L480+[1]MASTER!M480+[1]MASTER!N480+[1]MASTER!O480</f>
        <v>0</v>
      </c>
      <c r="J451" s="114"/>
      <c r="K451" s="115"/>
      <c r="L451" s="137">
        <f t="shared" si="14"/>
        <v>1875000</v>
      </c>
      <c r="M451" s="116"/>
      <c r="N451" s="137"/>
      <c r="O451" s="118"/>
      <c r="P451" s="118"/>
      <c r="Q451" s="119"/>
    </row>
    <row r="452" spans="1:17">
      <c r="A452" s="110"/>
      <c r="B452" s="110" t="s">
        <v>642</v>
      </c>
      <c r="C452" s="112" t="s">
        <v>643</v>
      </c>
      <c r="D452" s="112"/>
      <c r="E452" s="112"/>
      <c r="F452" s="136"/>
      <c r="G452" s="137">
        <f>[1]MASTER!D481</f>
        <v>400000</v>
      </c>
      <c r="H452" s="114">
        <f>[1]MASTER!P481</f>
        <v>400000</v>
      </c>
      <c r="I452" s="114">
        <f>[1]MASTER!F481+[1]MASTER!E481+[1]MASTER!G481+[1]MASTER!H481+[1]MASTER!I481+[1]MASTER!J481+[1]MASTER!K481+[1]MASTER!L481+[1]MASTER!M481+[1]MASTER!N481+[1]MASTER!O481</f>
        <v>0</v>
      </c>
      <c r="J452" s="114"/>
      <c r="K452" s="115"/>
      <c r="L452" s="137">
        <f t="shared" si="14"/>
        <v>400000</v>
      </c>
      <c r="M452" s="116"/>
      <c r="N452" s="137"/>
      <c r="O452" s="118"/>
      <c r="P452" s="118"/>
      <c r="Q452" s="119"/>
    </row>
    <row r="453" spans="1:17">
      <c r="A453" s="110"/>
      <c r="B453" s="110" t="s">
        <v>586</v>
      </c>
      <c r="C453" s="112" t="s">
        <v>587</v>
      </c>
      <c r="D453" s="112"/>
      <c r="E453" s="112"/>
      <c r="F453" s="136"/>
      <c r="G453" s="137">
        <f>[1]MASTER!D482</f>
        <v>2100000</v>
      </c>
      <c r="H453" s="114">
        <f>[1]MASTER!P482</f>
        <v>2100000</v>
      </c>
      <c r="I453" s="114">
        <f>[1]MASTER!F482+[1]MASTER!E482+[1]MASTER!G482+[1]MASTER!H482+[1]MASTER!I482+[1]MASTER!J482+[1]MASTER!K482+[1]MASTER!L482+[1]MASTER!M482+[1]MASTER!N482+[1]MASTER!O482</f>
        <v>0</v>
      </c>
      <c r="J453" s="114"/>
      <c r="K453" s="115"/>
      <c r="L453" s="137">
        <f t="shared" si="14"/>
        <v>2100000</v>
      </c>
      <c r="M453" s="116"/>
      <c r="N453" s="137"/>
      <c r="O453" s="118"/>
      <c r="P453" s="118"/>
      <c r="Q453" s="119"/>
    </row>
    <row r="454" spans="1:17">
      <c r="A454" s="110"/>
      <c r="B454" s="110" t="s">
        <v>552</v>
      </c>
      <c r="C454" s="112" t="s">
        <v>553</v>
      </c>
      <c r="D454" s="112"/>
      <c r="E454" s="112"/>
      <c r="F454" s="136"/>
      <c r="G454" s="137">
        <f>[1]MASTER!D483</f>
        <v>1000000</v>
      </c>
      <c r="H454" s="114">
        <f>[1]MASTER!P483</f>
        <v>1000000</v>
      </c>
      <c r="I454" s="114">
        <f>[1]MASTER!F483+[1]MASTER!E483+[1]MASTER!G483+[1]MASTER!H483+[1]MASTER!I483+[1]MASTER!J483+[1]MASTER!K483+[1]MASTER!L483+[1]MASTER!M483+[1]MASTER!N483+[1]MASTER!O483</f>
        <v>0</v>
      </c>
      <c r="J454" s="114"/>
      <c r="K454" s="115"/>
      <c r="L454" s="137">
        <f t="shared" si="14"/>
        <v>1000000</v>
      </c>
      <c r="M454" s="116"/>
      <c r="N454" s="137"/>
      <c r="O454" s="118"/>
      <c r="P454" s="118"/>
      <c r="Q454" s="119"/>
    </row>
    <row r="455" spans="1:17">
      <c r="A455" s="120" t="s">
        <v>802</v>
      </c>
      <c r="B455" s="109"/>
      <c r="C455" s="111" t="s">
        <v>803</v>
      </c>
      <c r="D455" s="112" t="s">
        <v>804</v>
      </c>
      <c r="E455" s="111"/>
      <c r="F455" s="113" t="s">
        <v>535</v>
      </c>
      <c r="G455" s="114">
        <f>[1]MASTER!D484</f>
        <v>1700000</v>
      </c>
      <c r="H455" s="114">
        <f>[1]MASTER!P484</f>
        <v>0</v>
      </c>
      <c r="I455" s="114">
        <f>[1]MASTER!F484+[1]MASTER!E484+[1]MASTER!G484+[1]MASTER!H484+[1]MASTER!I484+[1]MASTER!J484+[1]MASTER!K484+[1]MASTER!L484+[1]MASTER!M484+[1]MASTER!N484+[1]MASTER!O484</f>
        <v>1700000</v>
      </c>
      <c r="J455" s="114"/>
      <c r="K455" s="115" t="s">
        <v>535</v>
      </c>
      <c r="L455" s="114">
        <f t="shared" si="14"/>
        <v>1700000</v>
      </c>
      <c r="M455" s="116">
        <f t="shared" si="13"/>
        <v>100</v>
      </c>
      <c r="N455" s="171"/>
      <c r="O455" s="135">
        <f>L455</f>
        <v>1700000</v>
      </c>
      <c r="P455" s="118"/>
      <c r="Q455" s="119"/>
    </row>
    <row r="456" spans="1:17">
      <c r="A456" s="110"/>
      <c r="B456" s="110">
        <v>5.2</v>
      </c>
      <c r="C456" s="112" t="s">
        <v>51</v>
      </c>
      <c r="D456" s="112"/>
      <c r="E456" s="112"/>
      <c r="F456" s="136"/>
      <c r="G456" s="137">
        <f>[1]MASTER!D485</f>
        <v>1700000</v>
      </c>
      <c r="H456" s="114">
        <f>[1]MASTER!P485</f>
        <v>0</v>
      </c>
      <c r="I456" s="114">
        <f>[1]MASTER!F485+[1]MASTER!E485+[1]MASTER!G485+[1]MASTER!H485+[1]MASTER!I485+[1]MASTER!J485+[1]MASTER!K485+[1]MASTER!L485+[1]MASTER!M485+[1]MASTER!N485+[1]MASTER!O485</f>
        <v>1700000</v>
      </c>
      <c r="J456" s="114"/>
      <c r="K456" s="115"/>
      <c r="L456" s="137">
        <f t="shared" si="14"/>
        <v>1700000</v>
      </c>
      <c r="M456" s="116"/>
      <c r="N456" s="137"/>
      <c r="O456" s="118"/>
      <c r="P456" s="118"/>
      <c r="Q456" s="119"/>
    </row>
    <row r="457" spans="1:17">
      <c r="A457" s="110"/>
      <c r="B457" s="110" t="s">
        <v>536</v>
      </c>
      <c r="C457" s="112" t="s">
        <v>537</v>
      </c>
      <c r="D457" s="112"/>
      <c r="E457" s="112"/>
      <c r="F457" s="136"/>
      <c r="G457" s="137">
        <f>[1]MASTER!D486</f>
        <v>500000</v>
      </c>
      <c r="H457" s="114">
        <f>[1]MASTER!P486</f>
        <v>0</v>
      </c>
      <c r="I457" s="114">
        <f>[1]MASTER!F486+[1]MASTER!E486+[1]MASTER!G486+[1]MASTER!H486+[1]MASTER!I486+[1]MASTER!J486+[1]MASTER!K486+[1]MASTER!L486+[1]MASTER!M486+[1]MASTER!N486+[1]MASTER!O486</f>
        <v>500000</v>
      </c>
      <c r="J457" s="114"/>
      <c r="K457" s="115"/>
      <c r="L457" s="137">
        <f t="shared" si="14"/>
        <v>500000</v>
      </c>
      <c r="M457" s="116"/>
      <c r="N457" s="137"/>
      <c r="O457" s="118"/>
      <c r="P457" s="118"/>
      <c r="Q457" s="119"/>
    </row>
    <row r="458" spans="1:17">
      <c r="A458" s="110"/>
      <c r="B458" s="110" t="s">
        <v>544</v>
      </c>
      <c r="C458" s="112" t="s">
        <v>545</v>
      </c>
      <c r="D458" s="112"/>
      <c r="E458" s="112"/>
      <c r="F458" s="136"/>
      <c r="G458" s="137">
        <f>[1]MASTER!D487</f>
        <v>50000</v>
      </c>
      <c r="H458" s="114">
        <f>[1]MASTER!P487</f>
        <v>0</v>
      </c>
      <c r="I458" s="114">
        <f>[1]MASTER!F487+[1]MASTER!E487+[1]MASTER!G487+[1]MASTER!H487+[1]MASTER!I487+[1]MASTER!J487+[1]MASTER!K487+[1]MASTER!L487+[1]MASTER!M487+[1]MASTER!N487+[1]MASTER!O487</f>
        <v>50000</v>
      </c>
      <c r="J458" s="114"/>
      <c r="K458" s="115"/>
      <c r="L458" s="137">
        <f t="shared" si="14"/>
        <v>50000</v>
      </c>
      <c r="M458" s="116"/>
      <c r="N458" s="137"/>
      <c r="O458" s="118"/>
      <c r="P458" s="118"/>
      <c r="Q458" s="119"/>
    </row>
    <row r="459" spans="1:17">
      <c r="A459" s="110"/>
      <c r="B459" s="110" t="s">
        <v>546</v>
      </c>
      <c r="C459" s="112" t="s">
        <v>547</v>
      </c>
      <c r="D459" s="112"/>
      <c r="E459" s="112"/>
      <c r="F459" s="136"/>
      <c r="G459" s="137">
        <f>[1]MASTER!D488</f>
        <v>450000</v>
      </c>
      <c r="H459" s="114">
        <f>[1]MASTER!P488</f>
        <v>0</v>
      </c>
      <c r="I459" s="114">
        <f>[1]MASTER!F488+[1]MASTER!E488+[1]MASTER!G488+[1]MASTER!H488+[1]MASTER!I488+[1]MASTER!J488+[1]MASTER!K488+[1]MASTER!L488+[1]MASTER!M488+[1]MASTER!N488+[1]MASTER!O488</f>
        <v>450000</v>
      </c>
      <c r="J459" s="114"/>
      <c r="K459" s="115"/>
      <c r="L459" s="137">
        <f t="shared" si="14"/>
        <v>450000</v>
      </c>
      <c r="M459" s="116"/>
      <c r="N459" s="137"/>
      <c r="O459" s="118"/>
      <c r="P459" s="118"/>
      <c r="Q459" s="119"/>
    </row>
    <row r="460" spans="1:17">
      <c r="A460" s="110"/>
      <c r="B460" s="110" t="s">
        <v>550</v>
      </c>
      <c r="C460" s="112" t="s">
        <v>551</v>
      </c>
      <c r="D460" s="112"/>
      <c r="E460" s="112"/>
      <c r="F460" s="136"/>
      <c r="G460" s="137">
        <f>[1]MASTER!D489</f>
        <v>1200000</v>
      </c>
      <c r="H460" s="114">
        <f>[1]MASTER!P489</f>
        <v>0</v>
      </c>
      <c r="I460" s="114">
        <f>[1]MASTER!F489+[1]MASTER!E489+[1]MASTER!G489+[1]MASTER!H489+[1]MASTER!I489+[1]MASTER!J489+[1]MASTER!K489+[1]MASTER!L489+[1]MASTER!M489+[1]MASTER!N489+[1]MASTER!O489</f>
        <v>1200000</v>
      </c>
      <c r="J460" s="114"/>
      <c r="K460" s="115"/>
      <c r="L460" s="137">
        <f t="shared" si="14"/>
        <v>1200000</v>
      </c>
      <c r="M460" s="116"/>
      <c r="N460" s="137"/>
      <c r="O460" s="118"/>
      <c r="P460" s="118"/>
      <c r="Q460" s="119"/>
    </row>
    <row r="461" spans="1:17">
      <c r="A461" s="110"/>
      <c r="B461" s="110" t="s">
        <v>552</v>
      </c>
      <c r="C461" s="112" t="s">
        <v>553</v>
      </c>
      <c r="D461" s="112"/>
      <c r="E461" s="112"/>
      <c r="F461" s="136"/>
      <c r="G461" s="137">
        <f>[1]MASTER!D490</f>
        <v>1200000</v>
      </c>
      <c r="H461" s="114">
        <f>[1]MASTER!P490</f>
        <v>0</v>
      </c>
      <c r="I461" s="114">
        <f>[1]MASTER!F490+[1]MASTER!E490+[1]MASTER!G490+[1]MASTER!H490+[1]MASTER!I490+[1]MASTER!J490+[1]MASTER!K490+[1]MASTER!L490+[1]MASTER!M490+[1]MASTER!N490+[1]MASTER!O490</f>
        <v>1200000</v>
      </c>
      <c r="J461" s="114"/>
      <c r="K461" s="115"/>
      <c r="L461" s="137">
        <f t="shared" si="14"/>
        <v>1200000</v>
      </c>
      <c r="M461" s="116"/>
      <c r="N461" s="137"/>
      <c r="O461" s="118"/>
      <c r="P461" s="118"/>
      <c r="Q461" s="119"/>
    </row>
    <row r="462" spans="1:17">
      <c r="A462" s="120" t="s">
        <v>805</v>
      </c>
      <c r="B462" s="109"/>
      <c r="C462" s="111" t="s">
        <v>806</v>
      </c>
      <c r="D462" s="112" t="s">
        <v>807</v>
      </c>
      <c r="E462" s="111"/>
      <c r="F462" s="113" t="s">
        <v>535</v>
      </c>
      <c r="G462" s="114">
        <f>[1]MASTER!D491</f>
        <v>2600000</v>
      </c>
      <c r="H462" s="114">
        <f>[1]MASTER!P491</f>
        <v>0</v>
      </c>
      <c r="I462" s="114">
        <f>[1]MASTER!F491+[1]MASTER!E491+[1]MASTER!G491+[1]MASTER!H491+[1]MASTER!I491+[1]MASTER!J491+[1]MASTER!K491+[1]MASTER!L491+[1]MASTER!M491+[1]MASTER!N491+[1]MASTER!O491</f>
        <v>2600000</v>
      </c>
      <c r="J462" s="114"/>
      <c r="K462" s="115" t="s">
        <v>535</v>
      </c>
      <c r="L462" s="114">
        <f t="shared" si="14"/>
        <v>2600000</v>
      </c>
      <c r="M462" s="116">
        <f t="shared" si="13"/>
        <v>100</v>
      </c>
      <c r="N462" s="171"/>
      <c r="O462" s="135">
        <f>L462</f>
        <v>2600000</v>
      </c>
      <c r="P462" s="118"/>
      <c r="Q462" s="119"/>
    </row>
    <row r="463" spans="1:17">
      <c r="A463" s="110"/>
      <c r="B463" s="110">
        <v>5.2</v>
      </c>
      <c r="C463" s="112" t="s">
        <v>51</v>
      </c>
      <c r="D463" s="112"/>
      <c r="E463" s="112"/>
      <c r="F463" s="136"/>
      <c r="G463" s="137">
        <f>[1]MASTER!D492</f>
        <v>2600000</v>
      </c>
      <c r="H463" s="114">
        <f>[1]MASTER!P492</f>
        <v>0</v>
      </c>
      <c r="I463" s="114">
        <f>[1]MASTER!F492+[1]MASTER!E492+[1]MASTER!G492+[1]MASTER!H492+[1]MASTER!I492+[1]MASTER!J492+[1]MASTER!K492+[1]MASTER!L492+[1]MASTER!M492+[1]MASTER!N492+[1]MASTER!O492</f>
        <v>2600000</v>
      </c>
      <c r="J463" s="114"/>
      <c r="K463" s="115"/>
      <c r="L463" s="137">
        <f t="shared" si="14"/>
        <v>2600000</v>
      </c>
      <c r="M463" s="116"/>
      <c r="N463" s="137"/>
      <c r="O463" s="118"/>
      <c r="P463" s="118"/>
      <c r="Q463" s="119"/>
    </row>
    <row r="464" spans="1:17">
      <c r="A464" s="110"/>
      <c r="B464" s="110" t="s">
        <v>536</v>
      </c>
      <c r="C464" s="112" t="s">
        <v>537</v>
      </c>
      <c r="D464" s="112"/>
      <c r="E464" s="112"/>
      <c r="F464" s="136"/>
      <c r="G464" s="137">
        <f>[1]MASTER!D493</f>
        <v>1000000</v>
      </c>
      <c r="H464" s="114">
        <f>[1]MASTER!P493</f>
        <v>0</v>
      </c>
      <c r="I464" s="114">
        <f>[1]MASTER!F493+[1]MASTER!E493+[1]MASTER!G493+[1]MASTER!H493+[1]MASTER!I493+[1]MASTER!J493+[1]MASTER!K493+[1]MASTER!L493+[1]MASTER!M493+[1]MASTER!N493+[1]MASTER!O493</f>
        <v>1000000</v>
      </c>
      <c r="J464" s="114"/>
      <c r="K464" s="115"/>
      <c r="L464" s="137">
        <f t="shared" si="14"/>
        <v>1000000</v>
      </c>
      <c r="M464" s="116"/>
      <c r="N464" s="137"/>
      <c r="O464" s="118"/>
      <c r="P464" s="118"/>
      <c r="Q464" s="119"/>
    </row>
    <row r="465" spans="1:17">
      <c r="A465" s="110"/>
      <c r="B465" s="110" t="s">
        <v>538</v>
      </c>
      <c r="C465" s="112" t="s">
        <v>539</v>
      </c>
      <c r="D465" s="112"/>
      <c r="E465" s="112"/>
      <c r="F465" s="136"/>
      <c r="G465" s="137">
        <f>[1]MASTER!D494</f>
        <v>350000</v>
      </c>
      <c r="H465" s="114">
        <f>[1]MASTER!P494</f>
        <v>0</v>
      </c>
      <c r="I465" s="114">
        <f>[1]MASTER!F494+[1]MASTER!E494+[1]MASTER!G494+[1]MASTER!H494+[1]MASTER!I494+[1]MASTER!J494+[1]MASTER!K494+[1]MASTER!L494+[1]MASTER!M494+[1]MASTER!N494+[1]MASTER!O494</f>
        <v>350000</v>
      </c>
      <c r="J465" s="114"/>
      <c r="K465" s="115"/>
      <c r="L465" s="137">
        <f t="shared" si="14"/>
        <v>350000</v>
      </c>
      <c r="M465" s="116"/>
      <c r="N465" s="137"/>
      <c r="O465" s="118"/>
      <c r="P465" s="118"/>
      <c r="Q465" s="119"/>
    </row>
    <row r="466" spans="1:17">
      <c r="A466" s="110"/>
      <c r="B466" s="110" t="s">
        <v>544</v>
      </c>
      <c r="C466" s="112" t="s">
        <v>545</v>
      </c>
      <c r="D466" s="112"/>
      <c r="E466" s="112"/>
      <c r="F466" s="136"/>
      <c r="G466" s="137">
        <f>[1]MASTER!D495</f>
        <v>50000</v>
      </c>
      <c r="H466" s="114">
        <f>[1]MASTER!P495</f>
        <v>0</v>
      </c>
      <c r="I466" s="114">
        <f>[1]MASTER!F495+[1]MASTER!E495+[1]MASTER!G495+[1]MASTER!H495+[1]MASTER!I495+[1]MASTER!J495+[1]MASTER!K495+[1]MASTER!L495+[1]MASTER!M495+[1]MASTER!N495+[1]MASTER!O495</f>
        <v>50000</v>
      </c>
      <c r="J466" s="114"/>
      <c r="K466" s="115"/>
      <c r="L466" s="137">
        <f t="shared" si="14"/>
        <v>50000</v>
      </c>
      <c r="M466" s="116"/>
      <c r="N466" s="137"/>
      <c r="O466" s="118"/>
      <c r="P466" s="118"/>
      <c r="Q466" s="119"/>
    </row>
    <row r="467" spans="1:17">
      <c r="A467" s="110"/>
      <c r="B467" s="110" t="s">
        <v>546</v>
      </c>
      <c r="C467" s="112" t="s">
        <v>547</v>
      </c>
      <c r="D467" s="112"/>
      <c r="E467" s="112"/>
      <c r="F467" s="136"/>
      <c r="G467" s="137">
        <f>[1]MASTER!D496</f>
        <v>600000</v>
      </c>
      <c r="H467" s="114">
        <f>[1]MASTER!P496</f>
        <v>0</v>
      </c>
      <c r="I467" s="114">
        <f>[1]MASTER!F496+[1]MASTER!E496+[1]MASTER!G496+[1]MASTER!H496+[1]MASTER!I496+[1]MASTER!J496+[1]MASTER!K496+[1]MASTER!L496+[1]MASTER!M496+[1]MASTER!N496+[1]MASTER!O496</f>
        <v>600000</v>
      </c>
      <c r="J467" s="114"/>
      <c r="K467" s="115"/>
      <c r="L467" s="137">
        <f t="shared" si="14"/>
        <v>600000</v>
      </c>
      <c r="M467" s="116"/>
      <c r="N467" s="137"/>
      <c r="O467" s="118"/>
      <c r="P467" s="118"/>
      <c r="Q467" s="119"/>
    </row>
    <row r="468" spans="1:17">
      <c r="A468" s="110"/>
      <c r="B468" s="110" t="s">
        <v>550</v>
      </c>
      <c r="C468" s="112" t="s">
        <v>551</v>
      </c>
      <c r="D468" s="112"/>
      <c r="E468" s="112"/>
      <c r="F468" s="136"/>
      <c r="G468" s="137">
        <f>[1]MASTER!D497</f>
        <v>1600000</v>
      </c>
      <c r="H468" s="114">
        <f>[1]MASTER!P497</f>
        <v>0</v>
      </c>
      <c r="I468" s="114">
        <f>[1]MASTER!F497+[1]MASTER!E497+[1]MASTER!G497+[1]MASTER!H497+[1]MASTER!I497+[1]MASTER!J497+[1]MASTER!K497+[1]MASTER!L497+[1]MASTER!M497+[1]MASTER!N497+[1]MASTER!O497</f>
        <v>1600000</v>
      </c>
      <c r="J468" s="114"/>
      <c r="K468" s="115"/>
      <c r="L468" s="137">
        <f t="shared" si="14"/>
        <v>1600000</v>
      </c>
      <c r="M468" s="116"/>
      <c r="N468" s="137"/>
      <c r="O468" s="118"/>
      <c r="P468" s="118"/>
      <c r="Q468" s="119"/>
    </row>
    <row r="469" spans="1:17">
      <c r="A469" s="110"/>
      <c r="B469" s="110" t="s">
        <v>552</v>
      </c>
      <c r="C469" s="112" t="s">
        <v>553</v>
      </c>
      <c r="D469" s="112"/>
      <c r="E469" s="112"/>
      <c r="F469" s="136"/>
      <c r="G469" s="137">
        <f>[1]MASTER!D498</f>
        <v>1600000</v>
      </c>
      <c r="H469" s="114">
        <f>[1]MASTER!P498</f>
        <v>0</v>
      </c>
      <c r="I469" s="114">
        <f>[1]MASTER!F498+[1]MASTER!E498+[1]MASTER!G498+[1]MASTER!H498+[1]MASTER!I498+[1]MASTER!J498+[1]MASTER!K498+[1]MASTER!L498+[1]MASTER!M498+[1]MASTER!N498+[1]MASTER!O498</f>
        <v>1600000</v>
      </c>
      <c r="J469" s="114"/>
      <c r="K469" s="115"/>
      <c r="L469" s="137">
        <f t="shared" si="14"/>
        <v>1600000</v>
      </c>
      <c r="M469" s="116"/>
      <c r="N469" s="137"/>
      <c r="O469" s="118"/>
      <c r="P469" s="118"/>
      <c r="Q469" s="119"/>
    </row>
    <row r="470" spans="1:17">
      <c r="A470" s="120">
        <v>4</v>
      </c>
      <c r="B470" s="153"/>
      <c r="C470" s="111" t="s">
        <v>808</v>
      </c>
      <c r="D470" s="112"/>
      <c r="E470" s="111"/>
      <c r="F470" s="113"/>
      <c r="G470" s="114">
        <f>[1]MASTER!D499</f>
        <v>119562500</v>
      </c>
      <c r="H470" s="114">
        <f>[1]MASTER!P499</f>
        <v>5314000</v>
      </c>
      <c r="I470" s="114">
        <f>[1]MASTER!F499+[1]MASTER!E499+[1]MASTER!G499+[1]MASTER!H499+[1]MASTER!I499+[1]MASTER!J499+[1]MASTER!K499+[1]MASTER!L499+[1]MASTER!M499+[1]MASTER!N499+[1]MASTER!O499</f>
        <v>108754500</v>
      </c>
      <c r="J470" s="114"/>
      <c r="K470" s="115"/>
      <c r="L470" s="114">
        <f t="shared" si="14"/>
        <v>114068500</v>
      </c>
      <c r="M470" s="116">
        <f t="shared" si="13"/>
        <v>95.404913748039732</v>
      </c>
      <c r="N470" s="114"/>
      <c r="O470" s="118"/>
      <c r="P470" s="118"/>
      <c r="Q470" s="119"/>
    </row>
    <row r="471" spans="1:17">
      <c r="A471" s="120">
        <v>4.0199999999999996</v>
      </c>
      <c r="B471" s="109"/>
      <c r="C471" s="111" t="s">
        <v>88</v>
      </c>
      <c r="D471" s="112"/>
      <c r="E471" s="111"/>
      <c r="F471" s="113"/>
      <c r="G471" s="114">
        <f>[1]MASTER!D500</f>
        <v>110718500</v>
      </c>
      <c r="H471" s="114">
        <f>[1]MASTER!P500</f>
        <v>5314000</v>
      </c>
      <c r="I471" s="114">
        <f>[1]MASTER!F500+[1]MASTER!E500+[1]MASTER!G500+[1]MASTER!H500+[1]MASTER!I500+[1]MASTER!J500+[1]MASTER!K500+[1]MASTER!L500+[1]MASTER!M500+[1]MASTER!N500+[1]MASTER!O500</f>
        <v>105404500</v>
      </c>
      <c r="J471" s="114"/>
      <c r="K471" s="115"/>
      <c r="L471" s="114">
        <f t="shared" si="14"/>
        <v>110718500</v>
      </c>
      <c r="M471" s="116">
        <f t="shared" si="13"/>
        <v>100</v>
      </c>
      <c r="N471" s="137"/>
      <c r="O471" s="118"/>
      <c r="P471" s="118"/>
      <c r="Q471" s="119"/>
    </row>
    <row r="472" spans="1:17" s="132" customFormat="1" ht="25.5">
      <c r="A472" s="120" t="s">
        <v>809</v>
      </c>
      <c r="B472" s="109"/>
      <c r="C472" s="125" t="s">
        <v>810</v>
      </c>
      <c r="D472" s="126" t="s">
        <v>811</v>
      </c>
      <c r="E472" s="125"/>
      <c r="F472" s="123" t="s">
        <v>535</v>
      </c>
      <c r="G472" s="127">
        <f>[1]MASTER!D501</f>
        <v>110718500</v>
      </c>
      <c r="H472" s="127">
        <f>[1]MASTER!P501</f>
        <v>5314000</v>
      </c>
      <c r="I472" s="127">
        <f>[1]MASTER!F501+[1]MASTER!E501+[1]MASTER!G501+[1]MASTER!H501+[1]MASTER!I501+[1]MASTER!J501+[1]MASTER!K501+[1]MASTER!L501+[1]MASTER!M501+[1]MASTER!N501+[1]MASTER!O501</f>
        <v>105404500</v>
      </c>
      <c r="J472" s="127"/>
      <c r="K472" s="115" t="s">
        <v>535</v>
      </c>
      <c r="L472" s="127">
        <f t="shared" si="14"/>
        <v>110718500</v>
      </c>
      <c r="M472" s="128">
        <f t="shared" si="13"/>
        <v>100</v>
      </c>
      <c r="N472" s="135">
        <f>L472-P472</f>
        <v>105404500</v>
      </c>
      <c r="O472" s="130"/>
      <c r="P472" s="130">
        <f>1700000+3614000</f>
        <v>5314000</v>
      </c>
      <c r="Q472" s="131"/>
    </row>
    <row r="473" spans="1:17">
      <c r="A473" s="110"/>
      <c r="B473" s="110">
        <v>5.2</v>
      </c>
      <c r="C473" s="112" t="s">
        <v>51</v>
      </c>
      <c r="D473" s="112"/>
      <c r="E473" s="112"/>
      <c r="F473" s="136"/>
      <c r="G473" s="137">
        <f>[1]MASTER!D502</f>
        <v>114000</v>
      </c>
      <c r="H473" s="114">
        <f>[1]MASTER!P502</f>
        <v>0</v>
      </c>
      <c r="I473" s="114">
        <f>[1]MASTER!F502+[1]MASTER!E502+[1]MASTER!G502+[1]MASTER!H502+[1]MASTER!I502+[1]MASTER!J502+[1]MASTER!K502+[1]MASTER!L502+[1]MASTER!M502+[1]MASTER!N502+[1]MASTER!O502</f>
        <v>114000</v>
      </c>
      <c r="J473" s="114"/>
      <c r="K473" s="115"/>
      <c r="L473" s="137">
        <f t="shared" si="14"/>
        <v>114000</v>
      </c>
      <c r="M473" s="116"/>
      <c r="N473" s="137"/>
      <c r="O473" s="118"/>
      <c r="P473" s="118"/>
      <c r="Q473" s="119"/>
    </row>
    <row r="474" spans="1:17">
      <c r="A474" s="110"/>
      <c r="B474" s="110" t="s">
        <v>536</v>
      </c>
      <c r="C474" s="112" t="s">
        <v>537</v>
      </c>
      <c r="D474" s="112"/>
      <c r="E474" s="112"/>
      <c r="F474" s="136"/>
      <c r="G474" s="137">
        <f>[1]MASTER!D503</f>
        <v>114000</v>
      </c>
      <c r="H474" s="114">
        <f>[1]MASTER!P503</f>
        <v>0</v>
      </c>
      <c r="I474" s="114">
        <f>[1]MASTER!F503+[1]MASTER!E503+[1]MASTER!G503+[1]MASTER!H503+[1]MASTER!I503+[1]MASTER!J503+[1]MASTER!K503+[1]MASTER!L503+[1]MASTER!M503+[1]MASTER!N503+[1]MASTER!O503</f>
        <v>114000</v>
      </c>
      <c r="J474" s="114"/>
      <c r="K474" s="115"/>
      <c r="L474" s="137">
        <f t="shared" si="14"/>
        <v>114000</v>
      </c>
      <c r="M474" s="116"/>
      <c r="N474" s="137"/>
      <c r="O474" s="118"/>
      <c r="P474" s="118"/>
      <c r="Q474" s="119"/>
    </row>
    <row r="475" spans="1:17">
      <c r="A475" s="110"/>
      <c r="B475" s="110" t="s">
        <v>538</v>
      </c>
      <c r="C475" s="112" t="s">
        <v>539</v>
      </c>
      <c r="D475" s="112"/>
      <c r="E475" s="112"/>
      <c r="F475" s="136"/>
      <c r="G475" s="137">
        <f>[1]MASTER!D504</f>
        <v>100000</v>
      </c>
      <c r="H475" s="114">
        <f>[1]MASTER!P504</f>
        <v>0</v>
      </c>
      <c r="I475" s="114">
        <f>[1]MASTER!F504+[1]MASTER!E504+[1]MASTER!G504+[1]MASTER!H504+[1]MASTER!I504+[1]MASTER!J504+[1]MASTER!K504+[1]MASTER!L504+[1]MASTER!M504+[1]MASTER!N504+[1]MASTER!O504</f>
        <v>100000</v>
      </c>
      <c r="J475" s="114"/>
      <c r="K475" s="115"/>
      <c r="L475" s="137">
        <f t="shared" si="14"/>
        <v>100000</v>
      </c>
      <c r="M475" s="116"/>
      <c r="N475" s="137"/>
      <c r="O475" s="118"/>
      <c r="P475" s="118"/>
      <c r="Q475" s="119"/>
    </row>
    <row r="476" spans="1:17">
      <c r="A476" s="110"/>
      <c r="B476" s="110" t="s">
        <v>544</v>
      </c>
      <c r="C476" s="112" t="s">
        <v>545</v>
      </c>
      <c r="D476" s="112"/>
      <c r="E476" s="112"/>
      <c r="F476" s="136"/>
      <c r="G476" s="137">
        <f>[1]MASTER!D505</f>
        <v>14000</v>
      </c>
      <c r="H476" s="114">
        <f>[1]MASTER!P505</f>
        <v>0</v>
      </c>
      <c r="I476" s="114">
        <f>[1]MASTER!F505+[1]MASTER!E505+[1]MASTER!G505+[1]MASTER!H505+[1]MASTER!I505+[1]MASTER!J505+[1]MASTER!K505+[1]MASTER!L505+[1]MASTER!M505+[1]MASTER!N505+[1]MASTER!O505</f>
        <v>14000</v>
      </c>
      <c r="J476" s="114"/>
      <c r="K476" s="115"/>
      <c r="L476" s="137">
        <f t="shared" si="14"/>
        <v>14000</v>
      </c>
      <c r="M476" s="116"/>
      <c r="N476" s="137"/>
      <c r="O476" s="118"/>
      <c r="P476" s="118"/>
      <c r="Q476" s="119"/>
    </row>
    <row r="477" spans="1:17">
      <c r="A477" s="110"/>
      <c r="B477" s="110">
        <v>5.3</v>
      </c>
      <c r="C477" s="112" t="s">
        <v>40</v>
      </c>
      <c r="D477" s="112"/>
      <c r="E477" s="112"/>
      <c r="F477" s="136"/>
      <c r="G477" s="137">
        <f>[1]MASTER!D506</f>
        <v>110604500</v>
      </c>
      <c r="H477" s="114">
        <f>[1]MASTER!P506</f>
        <v>5314000</v>
      </c>
      <c r="I477" s="114">
        <f>[1]MASTER!F506+[1]MASTER!E506+[1]MASTER!G506+[1]MASTER!H506+[1]MASTER!I506+[1]MASTER!J506+[1]MASTER!K506+[1]MASTER!L506+[1]MASTER!M506+[1]MASTER!N506+[1]MASTER!O506</f>
        <v>105290500</v>
      </c>
      <c r="J477" s="114"/>
      <c r="K477" s="115"/>
      <c r="L477" s="137">
        <f t="shared" si="14"/>
        <v>110604500</v>
      </c>
      <c r="M477" s="116"/>
      <c r="N477" s="137"/>
      <c r="O477" s="118"/>
      <c r="P477" s="118"/>
      <c r="Q477" s="119"/>
    </row>
    <row r="478" spans="1:17">
      <c r="A478" s="110"/>
      <c r="B478" s="110" t="s">
        <v>736</v>
      </c>
      <c r="C478" s="112" t="s">
        <v>737</v>
      </c>
      <c r="D478" s="112"/>
      <c r="E478" s="112"/>
      <c r="F478" s="136"/>
      <c r="G478" s="137">
        <f>[1]MASTER!D507</f>
        <v>110604500</v>
      </c>
      <c r="H478" s="114">
        <f>[1]MASTER!P507</f>
        <v>5314000</v>
      </c>
      <c r="I478" s="114">
        <f>[1]MASTER!F507+[1]MASTER!E507+[1]MASTER!G507+[1]MASTER!H507+[1]MASTER!I507+[1]MASTER!J507+[1]MASTER!K507+[1]MASTER!L507+[1]MASTER!M507+[1]MASTER!N507+[1]MASTER!O507</f>
        <v>105290500</v>
      </c>
      <c r="J478" s="114"/>
      <c r="K478" s="115"/>
      <c r="L478" s="137">
        <f t="shared" si="14"/>
        <v>110604500</v>
      </c>
      <c r="M478" s="116"/>
      <c r="N478" s="137"/>
      <c r="O478" s="118"/>
      <c r="P478" s="118"/>
      <c r="Q478" s="119"/>
    </row>
    <row r="479" spans="1:17">
      <c r="A479" s="110"/>
      <c r="B479" s="110" t="s">
        <v>748</v>
      </c>
      <c r="C479" s="112" t="s">
        <v>749</v>
      </c>
      <c r="D479" s="112"/>
      <c r="E479" s="112"/>
      <c r="F479" s="136"/>
      <c r="G479" s="137">
        <f>[1]MASTER!D508</f>
        <v>1425000</v>
      </c>
      <c r="H479" s="114">
        <f>[1]MASTER!P508</f>
        <v>0</v>
      </c>
      <c r="I479" s="114">
        <f>[1]MASTER!F508+[1]MASTER!E508+[1]MASTER!G508+[1]MASTER!H508+[1]MASTER!I508+[1]MASTER!J508+[1]MASTER!K508+[1]MASTER!L508+[1]MASTER!M508+[1]MASTER!N508+[1]MASTER!O508</f>
        <v>1425000</v>
      </c>
      <c r="J479" s="114"/>
      <c r="K479" s="115"/>
      <c r="L479" s="137">
        <f t="shared" si="14"/>
        <v>1425000</v>
      </c>
      <c r="M479" s="116"/>
      <c r="N479" s="137"/>
      <c r="O479" s="118"/>
      <c r="P479" s="118"/>
      <c r="Q479" s="119"/>
    </row>
    <row r="480" spans="1:17">
      <c r="A480" s="110"/>
      <c r="B480" s="110" t="s">
        <v>812</v>
      </c>
      <c r="C480" s="112" t="s">
        <v>813</v>
      </c>
      <c r="D480" s="112"/>
      <c r="E480" s="112"/>
      <c r="F480" s="136"/>
      <c r="G480" s="137">
        <f>[1]MASTER!D509</f>
        <v>109179500</v>
      </c>
      <c r="H480" s="114">
        <f>[1]MASTER!P509</f>
        <v>5314000</v>
      </c>
      <c r="I480" s="114">
        <f>[1]MASTER!F509+[1]MASTER!E509+[1]MASTER!G509+[1]MASTER!H509+[1]MASTER!I509+[1]MASTER!J509+[1]MASTER!K509+[1]MASTER!L509+[1]MASTER!M509+[1]MASTER!N509+[1]MASTER!O509</f>
        <v>103865500</v>
      </c>
      <c r="J480" s="114"/>
      <c r="K480" s="115"/>
      <c r="L480" s="137">
        <f t="shared" si="14"/>
        <v>109179500</v>
      </c>
      <c r="M480" s="116"/>
      <c r="N480" s="137"/>
      <c r="O480" s="118"/>
      <c r="P480" s="118"/>
      <c r="Q480" s="119"/>
    </row>
    <row r="481" spans="1:17" ht="25.5">
      <c r="A481" s="120">
        <v>405</v>
      </c>
      <c r="B481" s="109"/>
      <c r="C481" s="121" t="s">
        <v>814</v>
      </c>
      <c r="D481" s="122"/>
      <c r="E481" s="121"/>
      <c r="F481" s="123"/>
      <c r="G481" s="114">
        <f>[1]MASTER!D510</f>
        <v>3350000</v>
      </c>
      <c r="H481" s="114">
        <f>[1]MASTER!P510</f>
        <v>0</v>
      </c>
      <c r="I481" s="114">
        <f>[1]MASTER!F510+[1]MASTER!E510+[1]MASTER!G510+[1]MASTER!H510+[1]MASTER!I510+[1]MASTER!J510+[1]MASTER!K510+[1]MASTER!L510+[1]MASTER!M510+[1]MASTER!N510+[1]MASTER!O510</f>
        <v>3350000</v>
      </c>
      <c r="J481" s="114"/>
      <c r="K481" s="115"/>
      <c r="L481" s="114">
        <f t="shared" si="14"/>
        <v>3350000</v>
      </c>
      <c r="M481" s="116">
        <f t="shared" ref="M481:M504" si="15">L481/G481*100</f>
        <v>100</v>
      </c>
      <c r="N481" s="137"/>
      <c r="O481" s="118"/>
      <c r="P481" s="118"/>
      <c r="Q481" s="119"/>
    </row>
    <row r="482" spans="1:17" s="132" customFormat="1" ht="25.5">
      <c r="A482" s="120" t="s">
        <v>815</v>
      </c>
      <c r="B482" s="109"/>
      <c r="C482" s="125" t="s">
        <v>816</v>
      </c>
      <c r="D482" s="126" t="s">
        <v>817</v>
      </c>
      <c r="E482" s="125"/>
      <c r="F482" s="123"/>
      <c r="G482" s="127">
        <f>[1]MASTER!D511</f>
        <v>3350000</v>
      </c>
      <c r="H482" s="127">
        <f>[1]MASTER!P511</f>
        <v>0</v>
      </c>
      <c r="I482" s="127">
        <f>[1]MASTER!F511+[1]MASTER!E511+[1]MASTER!G511+[1]MASTER!H511+[1]MASTER!I511+[1]MASTER!J511+[1]MASTER!K511+[1]MASTER!L511+[1]MASTER!M511+[1]MASTER!N511+[1]MASTER!O511</f>
        <v>3350000</v>
      </c>
      <c r="J482" s="127"/>
      <c r="K482" s="115"/>
      <c r="L482" s="127">
        <f t="shared" si="14"/>
        <v>3350000</v>
      </c>
      <c r="M482" s="128">
        <f t="shared" si="15"/>
        <v>100</v>
      </c>
      <c r="N482" s="135">
        <f>L482</f>
        <v>3350000</v>
      </c>
      <c r="O482" s="130"/>
      <c r="P482" s="130"/>
      <c r="Q482" s="131"/>
    </row>
    <row r="483" spans="1:17">
      <c r="A483" s="110"/>
      <c r="B483" s="110">
        <v>5.2</v>
      </c>
      <c r="C483" s="112" t="s">
        <v>51</v>
      </c>
      <c r="D483" s="112"/>
      <c r="E483" s="112"/>
      <c r="F483" s="136"/>
      <c r="G483" s="137">
        <f>[1]MASTER!D512</f>
        <v>3350000</v>
      </c>
      <c r="H483" s="114">
        <f>[1]MASTER!P512</f>
        <v>0</v>
      </c>
      <c r="I483" s="114">
        <f>[1]MASTER!F512+[1]MASTER!E512+[1]MASTER!G512+[1]MASTER!H512+[1]MASTER!I512+[1]MASTER!J512+[1]MASTER!K512+[1]MASTER!L512+[1]MASTER!M512+[1]MASTER!N512+[1]MASTER!O512</f>
        <v>3350000</v>
      </c>
      <c r="J483" s="114"/>
      <c r="K483" s="115"/>
      <c r="L483" s="137">
        <f t="shared" si="14"/>
        <v>3350000</v>
      </c>
      <c r="M483" s="116"/>
      <c r="N483" s="137"/>
      <c r="O483" s="118"/>
      <c r="P483" s="118"/>
      <c r="Q483" s="119"/>
    </row>
    <row r="484" spans="1:17">
      <c r="A484" s="110"/>
      <c r="B484" s="110" t="s">
        <v>536</v>
      </c>
      <c r="C484" s="112" t="s">
        <v>537</v>
      </c>
      <c r="D484" s="112"/>
      <c r="E484" s="112"/>
      <c r="F484" s="136"/>
      <c r="G484" s="137">
        <f>[1]MASTER!D513</f>
        <v>550000</v>
      </c>
      <c r="H484" s="114">
        <f>[1]MASTER!P513</f>
        <v>0</v>
      </c>
      <c r="I484" s="114">
        <f>[1]MASTER!F513+[1]MASTER!E513+[1]MASTER!G513+[1]MASTER!H513+[1]MASTER!I513+[1]MASTER!J513+[1]MASTER!K513+[1]MASTER!L513+[1]MASTER!M513+[1]MASTER!N513+[1]MASTER!O513</f>
        <v>550000</v>
      </c>
      <c r="J484" s="114"/>
      <c r="K484" s="115"/>
      <c r="L484" s="137">
        <f t="shared" si="14"/>
        <v>550000</v>
      </c>
      <c r="M484" s="116"/>
      <c r="N484" s="137"/>
      <c r="O484" s="118"/>
      <c r="P484" s="118"/>
      <c r="Q484" s="119"/>
    </row>
    <row r="485" spans="1:17">
      <c r="A485" s="110"/>
      <c r="B485" s="110" t="s">
        <v>546</v>
      </c>
      <c r="C485" s="112" t="s">
        <v>547</v>
      </c>
      <c r="D485" s="112"/>
      <c r="E485" s="112"/>
      <c r="F485" s="136"/>
      <c r="G485" s="137">
        <f>[1]MASTER!D514</f>
        <v>550000</v>
      </c>
      <c r="H485" s="114">
        <f>[1]MASTER!P514</f>
        <v>0</v>
      </c>
      <c r="I485" s="114">
        <f>[1]MASTER!F514+[1]MASTER!E514+[1]MASTER!G514+[1]MASTER!H514+[1]MASTER!I514+[1]MASTER!J514+[1]MASTER!K514+[1]MASTER!L514+[1]MASTER!M514+[1]MASTER!N514+[1]MASTER!O514</f>
        <v>550000</v>
      </c>
      <c r="J485" s="114"/>
      <c r="K485" s="115"/>
      <c r="L485" s="137">
        <f t="shared" si="14"/>
        <v>550000</v>
      </c>
      <c r="M485" s="116"/>
      <c r="N485" s="137"/>
      <c r="O485" s="118"/>
      <c r="P485" s="118"/>
      <c r="Q485" s="119"/>
    </row>
    <row r="486" spans="1:17">
      <c r="A486" s="110"/>
      <c r="B486" s="110" t="s">
        <v>550</v>
      </c>
      <c r="C486" s="112" t="s">
        <v>551</v>
      </c>
      <c r="D486" s="112"/>
      <c r="E486" s="112"/>
      <c r="F486" s="136"/>
      <c r="G486" s="137">
        <f>[1]MASTER!D515</f>
        <v>800000</v>
      </c>
      <c r="H486" s="114">
        <f>[1]MASTER!P515</f>
        <v>0</v>
      </c>
      <c r="I486" s="114">
        <f>[1]MASTER!F515+[1]MASTER!E515+[1]MASTER!G515+[1]MASTER!H515+[1]MASTER!I515+[1]MASTER!J515+[1]MASTER!K515+[1]MASTER!L515+[1]MASTER!M515+[1]MASTER!N515+[1]MASTER!O515</f>
        <v>800000</v>
      </c>
      <c r="J486" s="114"/>
      <c r="K486" s="115"/>
      <c r="L486" s="137">
        <f t="shared" si="14"/>
        <v>800000</v>
      </c>
      <c r="M486" s="116"/>
      <c r="N486" s="137"/>
      <c r="O486" s="118"/>
      <c r="P486" s="118"/>
      <c r="Q486" s="119"/>
    </row>
    <row r="487" spans="1:17" ht="25.5">
      <c r="A487" s="110"/>
      <c r="B487" s="110" t="s">
        <v>642</v>
      </c>
      <c r="C487" s="122" t="s">
        <v>643</v>
      </c>
      <c r="D487" s="122"/>
      <c r="E487" s="122"/>
      <c r="F487" s="165"/>
      <c r="G487" s="137">
        <f>[1]MASTER!D516</f>
        <v>400000</v>
      </c>
      <c r="H487" s="114">
        <f>[1]MASTER!P516</f>
        <v>0</v>
      </c>
      <c r="I487" s="114">
        <f>[1]MASTER!F516+[1]MASTER!E516+[1]MASTER!G516+[1]MASTER!H516+[1]MASTER!I516+[1]MASTER!J516+[1]MASTER!K516+[1]MASTER!L516+[1]MASTER!M516+[1]MASTER!N516+[1]MASTER!O516</f>
        <v>400000</v>
      </c>
      <c r="J487" s="114"/>
      <c r="K487" s="115"/>
      <c r="L487" s="137">
        <f t="shared" si="14"/>
        <v>400000</v>
      </c>
      <c r="M487" s="116"/>
      <c r="N487" s="137"/>
      <c r="O487" s="118"/>
      <c r="P487" s="118"/>
      <c r="Q487" s="119"/>
    </row>
    <row r="488" spans="1:17">
      <c r="A488" s="110"/>
      <c r="B488" s="110" t="s">
        <v>552</v>
      </c>
      <c r="C488" s="112" t="s">
        <v>553</v>
      </c>
      <c r="D488" s="112"/>
      <c r="E488" s="112"/>
      <c r="F488" s="136"/>
      <c r="G488" s="137">
        <f>[1]MASTER!D517</f>
        <v>400000</v>
      </c>
      <c r="H488" s="114">
        <f>[1]MASTER!P517</f>
        <v>0</v>
      </c>
      <c r="I488" s="114">
        <f>[1]MASTER!F517+[1]MASTER!E517+[1]MASTER!G517+[1]MASTER!H517+[1]MASTER!I517+[1]MASTER!J517+[1]MASTER!K517+[1]MASTER!L517+[1]MASTER!M517+[1]MASTER!N517+[1]MASTER!O517</f>
        <v>400000</v>
      </c>
      <c r="J488" s="114"/>
      <c r="K488" s="115"/>
      <c r="L488" s="137">
        <f t="shared" si="14"/>
        <v>400000</v>
      </c>
      <c r="M488" s="116"/>
      <c r="N488" s="137"/>
      <c r="O488" s="118"/>
      <c r="P488" s="118"/>
      <c r="Q488" s="119"/>
    </row>
    <row r="489" spans="1:17">
      <c r="A489" s="110"/>
      <c r="B489" s="110" t="s">
        <v>669</v>
      </c>
      <c r="C489" s="112" t="s">
        <v>670</v>
      </c>
      <c r="D489" s="112"/>
      <c r="E489" s="112"/>
      <c r="F489" s="136"/>
      <c r="G489" s="137">
        <f>[1]MASTER!D518</f>
        <v>500000</v>
      </c>
      <c r="H489" s="114">
        <f>[1]MASTER!P518</f>
        <v>0</v>
      </c>
      <c r="I489" s="114">
        <f>[1]MASTER!F518+[1]MASTER!E518+[1]MASTER!G518+[1]MASTER!H518+[1]MASTER!I518+[1]MASTER!J518+[1]MASTER!K518+[1]MASTER!L518+[1]MASTER!M518+[1]MASTER!N518+[1]MASTER!O518</f>
        <v>500000</v>
      </c>
      <c r="J489" s="114"/>
      <c r="K489" s="115"/>
      <c r="L489" s="137">
        <f t="shared" si="14"/>
        <v>500000</v>
      </c>
      <c r="M489" s="116"/>
      <c r="N489" s="137"/>
      <c r="O489" s="118"/>
      <c r="P489" s="118"/>
      <c r="Q489" s="119"/>
    </row>
    <row r="490" spans="1:17">
      <c r="A490" s="110"/>
      <c r="B490" s="110" t="s">
        <v>671</v>
      </c>
      <c r="C490" s="112" t="s">
        <v>672</v>
      </c>
      <c r="D490" s="112"/>
      <c r="E490" s="112"/>
      <c r="F490" s="136"/>
      <c r="G490" s="137">
        <f>[1]MASTER!D519</f>
        <v>500000</v>
      </c>
      <c r="H490" s="114">
        <f>[1]MASTER!P519</f>
        <v>0</v>
      </c>
      <c r="I490" s="114">
        <f>[1]MASTER!F519+[1]MASTER!E519+[1]MASTER!G519+[1]MASTER!H519+[1]MASTER!I519+[1]MASTER!J519+[1]MASTER!K519+[1]MASTER!L519+[1]MASTER!M519+[1]MASTER!N519+[1]MASTER!O519</f>
        <v>500000</v>
      </c>
      <c r="J490" s="114"/>
      <c r="K490" s="115"/>
      <c r="L490" s="137">
        <f t="shared" si="14"/>
        <v>500000</v>
      </c>
      <c r="M490" s="116"/>
      <c r="N490" s="137"/>
      <c r="O490" s="118"/>
      <c r="P490" s="118"/>
      <c r="Q490" s="119"/>
    </row>
    <row r="491" spans="1:17" ht="25.5">
      <c r="A491" s="110"/>
      <c r="B491" s="110" t="s">
        <v>709</v>
      </c>
      <c r="C491" s="122" t="s">
        <v>710</v>
      </c>
      <c r="D491" s="122"/>
      <c r="E491" s="122"/>
      <c r="F491" s="165"/>
      <c r="G491" s="137">
        <f>[1]MASTER!D520</f>
        <v>1500000</v>
      </c>
      <c r="H491" s="114">
        <f>[1]MASTER!P520</f>
        <v>0</v>
      </c>
      <c r="I491" s="114">
        <f>[1]MASTER!F520+[1]MASTER!E520+[1]MASTER!G520+[1]MASTER!H520+[1]MASTER!I520+[1]MASTER!J520+[1]MASTER!K520+[1]MASTER!L520+[1]MASTER!M520+[1]MASTER!N520+[1]MASTER!O520</f>
        <v>1500000</v>
      </c>
      <c r="J491" s="114"/>
      <c r="K491" s="115"/>
      <c r="L491" s="137">
        <f t="shared" si="14"/>
        <v>1500000</v>
      </c>
      <c r="M491" s="116"/>
      <c r="N491" s="137"/>
      <c r="O491" s="118"/>
      <c r="P491" s="118"/>
      <c r="Q491" s="119"/>
    </row>
    <row r="492" spans="1:17" ht="25.5">
      <c r="A492" s="110"/>
      <c r="B492" s="110" t="s">
        <v>711</v>
      </c>
      <c r="C492" s="122" t="s">
        <v>712</v>
      </c>
      <c r="D492" s="122"/>
      <c r="E492" s="122"/>
      <c r="F492" s="165"/>
      <c r="G492" s="137">
        <f>[1]MASTER!D521</f>
        <v>1500000</v>
      </c>
      <c r="H492" s="114">
        <f>[1]MASTER!P521</f>
        <v>0</v>
      </c>
      <c r="I492" s="114">
        <f>[1]MASTER!F521+[1]MASTER!E521+[1]MASTER!G521+[1]MASTER!H521+[1]MASTER!I521+[1]MASTER!J521+[1]MASTER!K521+[1]MASTER!L521+[1]MASTER!M521+[1]MASTER!N521+[1]MASTER!O521</f>
        <v>1500000</v>
      </c>
      <c r="J492" s="114"/>
      <c r="K492" s="115"/>
      <c r="L492" s="137">
        <f t="shared" si="14"/>
        <v>1500000</v>
      </c>
      <c r="M492" s="116"/>
      <c r="N492" s="137"/>
      <c r="O492" s="118"/>
      <c r="P492" s="118"/>
      <c r="Q492" s="119"/>
    </row>
    <row r="493" spans="1:17">
      <c r="A493" s="120">
        <v>4.07</v>
      </c>
      <c r="B493" s="109"/>
      <c r="C493" s="111" t="s">
        <v>93</v>
      </c>
      <c r="D493" s="112"/>
      <c r="E493" s="111"/>
      <c r="F493" s="113"/>
      <c r="G493" s="114">
        <f>[1]MASTER!D522</f>
        <v>5494000</v>
      </c>
      <c r="H493" s="114">
        <f>[1]MASTER!P522</f>
        <v>0</v>
      </c>
      <c r="I493" s="114">
        <f>[1]MASTER!F522+[1]MASTER!E522+[1]MASTER!G522+[1]MASTER!H522+[1]MASTER!I522+[1]MASTER!J522+[1]MASTER!K522+[1]MASTER!L522+[1]MASTER!M522+[1]MASTER!N522+[1]MASTER!O522</f>
        <v>0</v>
      </c>
      <c r="J493" s="114"/>
      <c r="K493" s="115"/>
      <c r="L493" s="114">
        <f t="shared" si="14"/>
        <v>0</v>
      </c>
      <c r="M493" s="116">
        <f t="shared" si="15"/>
        <v>0</v>
      </c>
      <c r="N493" s="137"/>
      <c r="O493" s="118"/>
      <c r="P493" s="118"/>
      <c r="Q493" s="119"/>
    </row>
    <row r="494" spans="1:17">
      <c r="A494" s="120" t="s">
        <v>818</v>
      </c>
      <c r="B494" s="109"/>
      <c r="C494" s="111" t="s">
        <v>819</v>
      </c>
      <c r="D494" s="112"/>
      <c r="E494" s="111"/>
      <c r="F494" s="113"/>
      <c r="G494" s="137">
        <f>[1]MASTER!D523</f>
        <v>5494000</v>
      </c>
      <c r="H494" s="114">
        <f>[1]MASTER!P523</f>
        <v>0</v>
      </c>
      <c r="I494" s="114">
        <f>[1]MASTER!F523+[1]MASTER!E523+[1]MASTER!G523+[1]MASTER!H523+[1]MASTER!I523+[1]MASTER!J523+[1]MASTER!K523+[1]MASTER!L523+[1]MASTER!M523+[1]MASTER!N523+[1]MASTER!O523</f>
        <v>0</v>
      </c>
      <c r="J494" s="114"/>
      <c r="K494" s="115"/>
      <c r="L494" s="114">
        <f t="shared" si="14"/>
        <v>0</v>
      </c>
      <c r="M494" s="116">
        <f t="shared" si="15"/>
        <v>0</v>
      </c>
      <c r="N494" s="135"/>
      <c r="O494" s="118"/>
      <c r="P494" s="118"/>
      <c r="Q494" s="119"/>
    </row>
    <row r="495" spans="1:17">
      <c r="A495" s="110"/>
      <c r="B495" s="110">
        <v>5.3</v>
      </c>
      <c r="C495" s="112" t="s">
        <v>40</v>
      </c>
      <c r="D495" s="112"/>
      <c r="E495" s="112"/>
      <c r="F495" s="136"/>
      <c r="G495" s="137">
        <f>[1]MASTER!D524</f>
        <v>5494000</v>
      </c>
      <c r="H495" s="114">
        <f>[1]MASTER!P524</f>
        <v>0</v>
      </c>
      <c r="I495" s="114">
        <f>[1]MASTER!F524+[1]MASTER!E524+[1]MASTER!G524+[1]MASTER!H524+[1]MASTER!I524+[1]MASTER!J524+[1]MASTER!K524+[1]MASTER!L524+[1]MASTER!M524+[1]MASTER!N524+[1]MASTER!O524</f>
        <v>0</v>
      </c>
      <c r="J495" s="114"/>
      <c r="K495" s="115"/>
      <c r="L495" s="114">
        <f t="shared" si="14"/>
        <v>0</v>
      </c>
      <c r="M495" s="116">
        <f t="shared" si="15"/>
        <v>0</v>
      </c>
      <c r="N495" s="137"/>
      <c r="O495" s="118"/>
      <c r="P495" s="118"/>
      <c r="Q495" s="119"/>
    </row>
    <row r="496" spans="1:17">
      <c r="A496" s="110"/>
      <c r="B496" s="110" t="s">
        <v>607</v>
      </c>
      <c r="C496" s="112" t="s">
        <v>608</v>
      </c>
      <c r="D496" s="112"/>
      <c r="E496" s="112"/>
      <c r="F496" s="136"/>
      <c r="G496" s="137">
        <f>[1]MASTER!D525</f>
        <v>5494000</v>
      </c>
      <c r="H496" s="114">
        <f>[1]MASTER!P525</f>
        <v>0</v>
      </c>
      <c r="I496" s="114">
        <f>[1]MASTER!F525+[1]MASTER!E525+[1]MASTER!G525+[1]MASTER!H525+[1]MASTER!I525+[1]MASTER!J525+[1]MASTER!K525+[1]MASTER!L525+[1]MASTER!M525+[1]MASTER!N525+[1]MASTER!O525</f>
        <v>0</v>
      </c>
      <c r="J496" s="114"/>
      <c r="K496" s="115"/>
      <c r="L496" s="114">
        <f t="shared" si="14"/>
        <v>0</v>
      </c>
      <c r="M496" s="116">
        <f t="shared" si="15"/>
        <v>0</v>
      </c>
      <c r="N496" s="137"/>
      <c r="O496" s="118"/>
      <c r="P496" s="118"/>
      <c r="Q496" s="119"/>
    </row>
    <row r="497" spans="1:19">
      <c r="A497" s="110"/>
      <c r="B497" s="110" t="s">
        <v>609</v>
      </c>
      <c r="C497" s="112" t="s">
        <v>608</v>
      </c>
      <c r="D497" s="112"/>
      <c r="E497" s="112"/>
      <c r="F497" s="136"/>
      <c r="G497" s="137">
        <f>[1]MASTER!D526</f>
        <v>738000</v>
      </c>
      <c r="H497" s="114">
        <f>[1]MASTER!P526</f>
        <v>0</v>
      </c>
      <c r="I497" s="114">
        <f>[1]MASTER!F526+[1]MASTER!E526+[1]MASTER!G526+[1]MASTER!H526+[1]MASTER!I526+[1]MASTER!J526+[1]MASTER!K526+[1]MASTER!L526+[1]MASTER!M526+[1]MASTER!N526+[1]MASTER!O526</f>
        <v>0</v>
      </c>
      <c r="J497" s="114"/>
      <c r="K497" s="115"/>
      <c r="L497" s="114">
        <f t="shared" si="14"/>
        <v>0</v>
      </c>
      <c r="M497" s="116">
        <f t="shared" si="15"/>
        <v>0</v>
      </c>
      <c r="N497" s="137"/>
      <c r="O497" s="118"/>
      <c r="P497" s="118"/>
      <c r="Q497" s="119"/>
    </row>
    <row r="498" spans="1:19" s="132" customFormat="1" ht="25.5">
      <c r="A498" s="120">
        <v>5</v>
      </c>
      <c r="B498" s="109"/>
      <c r="C498" s="125" t="s">
        <v>820</v>
      </c>
      <c r="D498" s="126"/>
      <c r="E498" s="125"/>
      <c r="F498" s="123"/>
      <c r="G498" s="127">
        <f>[1]MASTER!D529</f>
        <v>5562500</v>
      </c>
      <c r="H498" s="127">
        <f>[1]MASTER!P529</f>
        <v>2000000</v>
      </c>
      <c r="I498" s="127">
        <f>[1]MASTER!F529+[1]MASTER!E529+[1]MASTER!G529+[1]MASTER!H529+[1]MASTER!I529+[1]MASTER!J529+[1]MASTER!K529+[1]MASTER!L529+[1]MASTER!M529+[1]MASTER!N529+[1]MASTER!O529</f>
        <v>0</v>
      </c>
      <c r="J498" s="127"/>
      <c r="K498" s="115"/>
      <c r="L498" s="127">
        <f t="shared" si="14"/>
        <v>2000000</v>
      </c>
      <c r="M498" s="128">
        <f t="shared" si="15"/>
        <v>35.955056179775283</v>
      </c>
      <c r="N498" s="162"/>
      <c r="O498" s="130"/>
      <c r="P498" s="130"/>
      <c r="Q498" s="131"/>
    </row>
    <row r="499" spans="1:19">
      <c r="A499" s="120">
        <v>5.01</v>
      </c>
      <c r="B499" s="109"/>
      <c r="C499" s="111" t="s">
        <v>95</v>
      </c>
      <c r="D499" s="112"/>
      <c r="E499" s="111"/>
      <c r="F499" s="113"/>
      <c r="G499" s="137">
        <f>[1]MASTER!D530</f>
        <v>5562500</v>
      </c>
      <c r="H499" s="114">
        <f>[1]MASTER!P530</f>
        <v>2000000</v>
      </c>
      <c r="I499" s="114">
        <f>[1]MASTER!F530+[1]MASTER!E530+[1]MASTER!G530+[1]MASTER!H530+[1]MASTER!I530+[1]MASTER!J530+[1]MASTER!K530+[1]MASTER!L530+[1]MASTER!M530+[1]MASTER!N530+[1]MASTER!O530</f>
        <v>0</v>
      </c>
      <c r="J499" s="114"/>
      <c r="K499" s="115"/>
      <c r="L499" s="137">
        <f t="shared" si="14"/>
        <v>2000000</v>
      </c>
      <c r="M499" s="128"/>
      <c r="N499" s="137"/>
      <c r="O499" s="118"/>
      <c r="P499" s="118"/>
      <c r="Q499" s="119"/>
    </row>
    <row r="500" spans="1:19">
      <c r="A500" s="120" t="s">
        <v>821</v>
      </c>
      <c r="B500" s="109"/>
      <c r="C500" s="111" t="s">
        <v>822</v>
      </c>
      <c r="D500" s="112" t="s">
        <v>823</v>
      </c>
      <c r="E500" s="111"/>
      <c r="F500" s="113" t="s">
        <v>535</v>
      </c>
      <c r="G500" s="114">
        <f>[1]MASTER!D531</f>
        <v>5562500</v>
      </c>
      <c r="H500" s="114">
        <f>[1]MASTER!P531</f>
        <v>2000000</v>
      </c>
      <c r="I500" s="114">
        <f>[1]MASTER!F531+[1]MASTER!E531+[1]MASTER!G531+[1]MASTER!H531+[1]MASTER!I531+[1]MASTER!J531+[1]MASTER!K531+[1]MASTER!L531+[1]MASTER!M531+[1]MASTER!N531+[1]MASTER!O531</f>
        <v>0</v>
      </c>
      <c r="J500" s="114"/>
      <c r="K500" s="115" t="s">
        <v>535</v>
      </c>
      <c r="L500" s="114">
        <f t="shared" si="14"/>
        <v>2000000</v>
      </c>
      <c r="M500" s="128">
        <f t="shared" si="15"/>
        <v>35.955056179775283</v>
      </c>
      <c r="N500" s="142"/>
      <c r="O500" s="118"/>
      <c r="P500" s="135">
        <f>L500</f>
        <v>2000000</v>
      </c>
      <c r="Q500" s="119"/>
    </row>
    <row r="501" spans="1:19">
      <c r="A501" s="110"/>
      <c r="B501" s="110">
        <v>5.4</v>
      </c>
      <c r="C501" s="112" t="s">
        <v>824</v>
      </c>
      <c r="D501" s="112"/>
      <c r="E501" s="112"/>
      <c r="F501" s="136"/>
      <c r="G501" s="137">
        <f>[1]MASTER!D532</f>
        <v>5562500</v>
      </c>
      <c r="H501" s="114">
        <f>[1]MASTER!P532</f>
        <v>2000000</v>
      </c>
      <c r="I501" s="114">
        <f>[1]MASTER!F532+[1]MASTER!E532+[1]MASTER!G532+[1]MASTER!H532+[1]MASTER!I532+[1]MASTER!J532+[1]MASTER!K532+[1]MASTER!L532+[1]MASTER!M532+[1]MASTER!N532+[1]MASTER!O532</f>
        <v>0</v>
      </c>
      <c r="J501" s="114"/>
      <c r="K501" s="115"/>
      <c r="L501" s="137">
        <f t="shared" si="14"/>
        <v>2000000</v>
      </c>
      <c r="M501" s="116"/>
      <c r="N501" s="137"/>
      <c r="O501" s="118"/>
      <c r="P501" s="118"/>
      <c r="Q501" s="119"/>
    </row>
    <row r="502" spans="1:19">
      <c r="A502" s="110"/>
      <c r="B502" s="110" t="s">
        <v>825</v>
      </c>
      <c r="C502" s="112" t="s">
        <v>824</v>
      </c>
      <c r="D502" s="112"/>
      <c r="E502" s="112"/>
      <c r="F502" s="136"/>
      <c r="G502" s="137">
        <f>[1]MASTER!D533</f>
        <v>5562500</v>
      </c>
      <c r="H502" s="114">
        <f>[1]MASTER!P533</f>
        <v>2000000</v>
      </c>
      <c r="I502" s="114">
        <f>[1]MASTER!F533+[1]MASTER!E533+[1]MASTER!G533+[1]MASTER!H533+[1]MASTER!I533+[1]MASTER!J533+[1]MASTER!K533+[1]MASTER!L533+[1]MASTER!M533+[1]MASTER!N533+[1]MASTER!O533</f>
        <v>0</v>
      </c>
      <c r="J502" s="114"/>
      <c r="K502" s="115"/>
      <c r="L502" s="137">
        <f t="shared" si="14"/>
        <v>2000000</v>
      </c>
      <c r="M502" s="116"/>
      <c r="N502" s="137"/>
      <c r="O502" s="118"/>
      <c r="P502" s="118"/>
      <c r="Q502" s="119"/>
    </row>
    <row r="503" spans="1:19">
      <c r="A503" s="110"/>
      <c r="B503" s="110" t="s">
        <v>826</v>
      </c>
      <c r="C503" s="112" t="s">
        <v>824</v>
      </c>
      <c r="D503" s="112"/>
      <c r="E503" s="112"/>
      <c r="F503" s="136"/>
      <c r="G503" s="137">
        <f>[1]MASTER!D534</f>
        <v>5562500</v>
      </c>
      <c r="H503" s="114">
        <f>[1]MASTER!P534</f>
        <v>2000000</v>
      </c>
      <c r="I503" s="114">
        <f>[1]MASTER!F534+[1]MASTER!E534+[1]MASTER!G534+[1]MASTER!H534+[1]MASTER!I534+[1]MASTER!J534+[1]MASTER!K534+[1]MASTER!L534+[1]MASTER!M534+[1]MASTER!N534+[1]MASTER!O534</f>
        <v>0</v>
      </c>
      <c r="J503" s="114"/>
      <c r="K503" s="115"/>
      <c r="L503" s="137">
        <f t="shared" si="14"/>
        <v>2000000</v>
      </c>
      <c r="M503" s="116"/>
      <c r="N503" s="137"/>
      <c r="O503" s="118"/>
      <c r="P503" s="118"/>
      <c r="Q503" s="119"/>
    </row>
    <row r="504" spans="1:19">
      <c r="A504" s="109"/>
      <c r="B504" s="109"/>
      <c r="C504" s="178" t="s">
        <v>827</v>
      </c>
      <c r="D504" s="144"/>
      <c r="E504" s="178"/>
      <c r="F504" s="113"/>
      <c r="G504" s="114">
        <f>[1]MASTER!D535</f>
        <v>1947442474</v>
      </c>
      <c r="H504" s="114">
        <f>[1]MASTER!P535</f>
        <v>378207400</v>
      </c>
      <c r="I504" s="114">
        <f>[1]MASTER!F535+[1]MASTER!E535+[1]MASTER!G535+[1]MASTER!H535+[1]MASTER!I535+[1]MASTER!J535+[1]MASTER!K535+[1]MASTER!L535+[1]MASTER!M535+[1]MASTER!N535+[1]MASTER!O535</f>
        <v>1481064180</v>
      </c>
      <c r="J504" s="114"/>
      <c r="K504" s="115"/>
      <c r="L504" s="114">
        <f t="shared" si="14"/>
        <v>1859271580</v>
      </c>
      <c r="M504" s="116">
        <f t="shared" si="15"/>
        <v>95.472477612193643</v>
      </c>
      <c r="N504" s="137">
        <f>SUM(N17:N499)</f>
        <v>893394500</v>
      </c>
      <c r="O504" s="137">
        <f t="shared" ref="O504" si="16">SUM(O17:O503)</f>
        <v>686313780</v>
      </c>
      <c r="P504" s="137">
        <f>L504-(N504+O504)</f>
        <v>279563300</v>
      </c>
      <c r="Q504" s="119"/>
      <c r="S504" s="167">
        <f>N504+O504</f>
        <v>1579708280</v>
      </c>
    </row>
    <row r="505" spans="1:19">
      <c r="A505" s="94"/>
      <c r="B505" s="94"/>
      <c r="C505" s="95"/>
      <c r="D505" s="95"/>
      <c r="E505" s="95"/>
      <c r="F505" s="96"/>
      <c r="G505" s="97"/>
      <c r="H505" s="97"/>
      <c r="I505" s="97"/>
      <c r="J505" s="97"/>
      <c r="K505" s="98"/>
      <c r="L505" s="97"/>
      <c r="M505" s="99"/>
      <c r="N505" s="99"/>
      <c r="S505" s="167">
        <f>L504-S504</f>
        <v>279563300</v>
      </c>
    </row>
    <row r="506" spans="1:19">
      <c r="A506" s="94"/>
      <c r="B506" s="94"/>
      <c r="C506" s="179" t="s">
        <v>828</v>
      </c>
      <c r="D506" s="179"/>
      <c r="E506" s="179"/>
      <c r="F506" s="180"/>
      <c r="G506" s="181"/>
      <c r="H506" s="181"/>
      <c r="I506" s="340" t="s">
        <v>829</v>
      </c>
      <c r="J506" s="340"/>
      <c r="K506" s="340"/>
      <c r="L506" s="340"/>
      <c r="M506" s="340"/>
      <c r="N506" s="340"/>
      <c r="S506" s="167">
        <f>S505-P504</f>
        <v>0</v>
      </c>
    </row>
    <row r="507" spans="1:19">
      <c r="A507" s="94"/>
      <c r="B507" s="94"/>
      <c r="C507" s="179" t="s">
        <v>830</v>
      </c>
      <c r="D507" s="179"/>
      <c r="E507" s="179"/>
      <c r="F507" s="180"/>
      <c r="G507" s="181"/>
      <c r="H507" s="181"/>
      <c r="I507" s="340" t="s">
        <v>831</v>
      </c>
      <c r="J507" s="340"/>
      <c r="K507" s="340"/>
      <c r="L507" s="340"/>
      <c r="M507" s="340"/>
      <c r="N507" s="340"/>
    </row>
    <row r="508" spans="1:19">
      <c r="A508" s="182" t="s">
        <v>832</v>
      </c>
      <c r="B508" s="94"/>
      <c r="C508" s="179"/>
      <c r="D508" s="179"/>
      <c r="E508" s="179"/>
      <c r="F508" s="180"/>
      <c r="G508" s="181"/>
      <c r="H508" s="181"/>
      <c r="I508" s="340"/>
      <c r="J508" s="340"/>
      <c r="K508" s="340"/>
      <c r="L508" s="340"/>
      <c r="M508" s="340"/>
      <c r="N508" s="181"/>
    </row>
    <row r="509" spans="1:19">
      <c r="A509" s="93"/>
      <c r="B509" s="93"/>
      <c r="C509" s="179"/>
      <c r="D509" s="179"/>
      <c r="E509" s="179"/>
      <c r="F509" s="180"/>
      <c r="G509" s="181"/>
      <c r="H509" s="181"/>
      <c r="I509" s="340"/>
      <c r="J509" s="340"/>
      <c r="K509" s="340"/>
      <c r="L509" s="340"/>
      <c r="M509" s="340"/>
      <c r="N509" s="181"/>
    </row>
    <row r="510" spans="1:19">
      <c r="A510" s="93"/>
      <c r="B510" s="93"/>
      <c r="C510" s="179"/>
      <c r="D510" s="179"/>
      <c r="E510" s="179"/>
      <c r="F510" s="180"/>
      <c r="G510" s="181"/>
      <c r="H510" s="181"/>
      <c r="I510" s="340"/>
      <c r="J510" s="340"/>
      <c r="K510" s="340"/>
      <c r="L510" s="340"/>
      <c r="M510" s="340"/>
      <c r="N510" s="181"/>
    </row>
    <row r="511" spans="1:19">
      <c r="A511" s="93"/>
      <c r="B511" s="93"/>
      <c r="C511" s="183" t="s">
        <v>472</v>
      </c>
      <c r="D511" s="179"/>
      <c r="E511" s="183"/>
      <c r="F511" s="184"/>
      <c r="G511" s="185"/>
      <c r="H511" s="185"/>
      <c r="I511" s="341" t="s">
        <v>833</v>
      </c>
      <c r="J511" s="341"/>
      <c r="K511" s="341"/>
      <c r="L511" s="341"/>
      <c r="M511" s="341"/>
      <c r="N511" s="341"/>
    </row>
  </sheetData>
  <mergeCells count="25">
    <mergeCell ref="I509:M509"/>
    <mergeCell ref="I510:M510"/>
    <mergeCell ref="I511:N511"/>
    <mergeCell ref="A176:B176"/>
    <mergeCell ref="A194:B194"/>
    <mergeCell ref="A217:B217"/>
    <mergeCell ref="I506:N506"/>
    <mergeCell ref="I507:N507"/>
    <mergeCell ref="I508:M508"/>
    <mergeCell ref="A16:B16"/>
    <mergeCell ref="A3:Q3"/>
    <mergeCell ref="A4:Q4"/>
    <mergeCell ref="A5:Q5"/>
    <mergeCell ref="A7:B7"/>
    <mergeCell ref="A13:B15"/>
    <mergeCell ref="C13:C15"/>
    <mergeCell ref="D13:D15"/>
    <mergeCell ref="E13:M13"/>
    <mergeCell ref="N13:Q13"/>
    <mergeCell ref="E14:J14"/>
    <mergeCell ref="K14:M14"/>
    <mergeCell ref="N14:N15"/>
    <mergeCell ref="O14:O15"/>
    <mergeCell ref="P14:P15"/>
    <mergeCell ref="Q14:Q15"/>
  </mergeCells>
  <pageMargins left="0.25" right="0.14000000000000001" top="0.36" bottom="0.24" header="0.3" footer="0.3"/>
  <pageSetup paperSize="5" orientation="landscape" horizontalDpi="0" verticalDpi="0" r:id="rId1"/>
</worksheet>
</file>

<file path=xl/worksheets/sheet3.xml><?xml version="1.0" encoding="utf-8"?>
<worksheet xmlns="http://schemas.openxmlformats.org/spreadsheetml/2006/main" xmlns:r="http://schemas.openxmlformats.org/officeDocument/2006/relationships">
  <dimension ref="A1:Q239"/>
  <sheetViews>
    <sheetView tabSelected="1" zoomScalePageLayoutView="110" workbookViewId="0">
      <selection activeCell="F226" sqref="F226:G226"/>
    </sheetView>
  </sheetViews>
  <sheetFormatPr defaultColWidth="10.5703125" defaultRowHeight="14.25"/>
  <cols>
    <col min="1" max="1" width="5.140625" style="32" customWidth="1"/>
    <col min="2" max="2" width="31.28515625" style="1" customWidth="1"/>
    <col min="3" max="6" width="10.5703125" style="1"/>
    <col min="7" max="7" width="14" style="1" customWidth="1"/>
    <col min="8" max="10" width="10.5703125" style="1"/>
    <col min="11" max="11" width="0.28515625" style="1" customWidth="1"/>
    <col min="12" max="12" width="14.28515625" style="1" bestFit="1" customWidth="1"/>
    <col min="13" max="13" width="10.5703125" style="1"/>
    <col min="14" max="14" width="18.7109375" style="1" bestFit="1" customWidth="1"/>
    <col min="15" max="16384" width="10.5703125" style="1"/>
  </cols>
  <sheetData>
    <row r="1" spans="1:15" ht="15">
      <c r="A1" s="300" t="s">
        <v>0</v>
      </c>
      <c r="B1" s="300"/>
      <c r="C1" s="300"/>
      <c r="D1" s="300"/>
      <c r="E1" s="300"/>
      <c r="F1" s="300"/>
      <c r="G1" s="300"/>
      <c r="H1" s="300"/>
      <c r="I1" s="300"/>
      <c r="J1" s="300"/>
      <c r="K1" s="300"/>
    </row>
    <row r="2" spans="1:15" ht="15">
      <c r="A2" s="300" t="s">
        <v>1</v>
      </c>
      <c r="B2" s="300"/>
      <c r="C2" s="300"/>
      <c r="D2" s="300"/>
      <c r="E2" s="300"/>
      <c r="F2" s="300"/>
      <c r="G2" s="300"/>
      <c r="H2" s="300"/>
      <c r="I2" s="300"/>
      <c r="J2" s="300"/>
      <c r="K2" s="300"/>
    </row>
    <row r="3" spans="1:15" ht="15">
      <c r="A3" s="300" t="s">
        <v>2</v>
      </c>
      <c r="B3" s="300"/>
      <c r="C3" s="300"/>
      <c r="D3" s="300"/>
      <c r="E3" s="300"/>
      <c r="F3" s="300"/>
      <c r="G3" s="300"/>
      <c r="H3" s="300"/>
      <c r="I3" s="300"/>
      <c r="J3" s="300"/>
      <c r="K3" s="300"/>
    </row>
    <row r="4" spans="1:15" ht="3" customHeight="1" thickBot="1">
      <c r="A4" s="2"/>
      <c r="B4" s="3"/>
      <c r="C4" s="3"/>
      <c r="D4" s="3"/>
      <c r="E4" s="3"/>
      <c r="F4" s="3"/>
      <c r="G4" s="3"/>
      <c r="H4" s="3"/>
      <c r="I4" s="3"/>
      <c r="J4" s="3"/>
      <c r="K4" s="3"/>
    </row>
    <row r="5" spans="1:15" ht="17.25" customHeight="1" thickTop="1">
      <c r="A5" s="256" t="s">
        <v>155</v>
      </c>
      <c r="B5" s="256"/>
      <c r="C5" s="4"/>
      <c r="D5" s="4"/>
      <c r="E5" s="4"/>
      <c r="F5" s="4"/>
      <c r="G5" s="4"/>
      <c r="H5" s="4"/>
      <c r="I5" s="4"/>
      <c r="J5" s="4"/>
      <c r="K5" s="4"/>
      <c r="L5" s="4"/>
      <c r="M5" s="4"/>
      <c r="N5" s="4"/>
      <c r="O5" s="4"/>
    </row>
    <row r="6" spans="1:15" ht="33" customHeight="1">
      <c r="A6" s="302" t="s">
        <v>139</v>
      </c>
      <c r="B6" s="302"/>
      <c r="C6" s="302"/>
      <c r="D6" s="302"/>
      <c r="E6" s="302"/>
      <c r="F6" s="302"/>
      <c r="G6" s="302"/>
      <c r="H6" s="302"/>
      <c r="I6" s="302"/>
      <c r="J6" s="302"/>
      <c r="K6" s="302"/>
      <c r="L6" s="5"/>
      <c r="M6" s="5"/>
      <c r="N6" s="5"/>
      <c r="O6" s="5"/>
    </row>
    <row r="7" spans="1:15">
      <c r="A7" s="257" t="s">
        <v>156</v>
      </c>
      <c r="B7" s="257"/>
      <c r="C7" s="304" t="s">
        <v>137</v>
      </c>
      <c r="D7" s="304"/>
    </row>
    <row r="8" spans="1:15">
      <c r="A8" s="257" t="s">
        <v>157</v>
      </c>
      <c r="B8" s="257"/>
      <c r="C8" s="304" t="s">
        <v>3</v>
      </c>
      <c r="D8" s="304"/>
    </row>
    <row r="9" spans="1:15">
      <c r="A9" s="257" t="s">
        <v>158</v>
      </c>
      <c r="B9" s="257"/>
      <c r="C9" s="304" t="s">
        <v>4</v>
      </c>
      <c r="D9" s="304"/>
    </row>
    <row r="10" spans="1:15" ht="28.5" customHeight="1">
      <c r="A10" s="303" t="s">
        <v>5</v>
      </c>
      <c r="B10" s="303"/>
      <c r="C10" s="303"/>
      <c r="D10" s="303"/>
      <c r="E10" s="303"/>
      <c r="F10" s="303"/>
      <c r="G10" s="303"/>
      <c r="H10" s="303"/>
      <c r="I10" s="303"/>
      <c r="J10" s="303"/>
      <c r="K10" s="303"/>
      <c r="L10" s="6"/>
      <c r="M10" s="6"/>
      <c r="N10" s="6"/>
      <c r="O10" s="6"/>
    </row>
    <row r="11" spans="1:15" ht="15">
      <c r="A11" s="7" t="s">
        <v>159</v>
      </c>
      <c r="B11" s="4"/>
      <c r="C11" s="4"/>
      <c r="D11" s="4"/>
      <c r="E11" s="4"/>
      <c r="F11" s="4"/>
      <c r="G11" s="4"/>
      <c r="H11" s="4"/>
      <c r="I11" s="4"/>
      <c r="J11" s="4"/>
      <c r="K11" s="4"/>
      <c r="L11" s="4"/>
      <c r="M11" s="4"/>
      <c r="N11" s="4"/>
      <c r="O11" s="4"/>
    </row>
    <row r="12" spans="1:15" ht="31.5" customHeight="1">
      <c r="A12" s="302" t="s">
        <v>6</v>
      </c>
      <c r="B12" s="302"/>
      <c r="C12" s="302"/>
      <c r="D12" s="302"/>
      <c r="E12" s="302"/>
      <c r="F12" s="302"/>
      <c r="G12" s="302"/>
      <c r="H12" s="302"/>
      <c r="I12" s="302"/>
      <c r="J12" s="302"/>
      <c r="K12" s="302"/>
      <c r="L12" s="8"/>
      <c r="M12" s="8"/>
      <c r="N12" s="8"/>
      <c r="O12" s="8"/>
    </row>
    <row r="13" spans="1:15" ht="15">
      <c r="A13" s="7" t="s">
        <v>160</v>
      </c>
      <c r="B13" s="4"/>
      <c r="C13" s="4"/>
      <c r="D13" s="4"/>
      <c r="E13" s="4"/>
      <c r="F13" s="4"/>
      <c r="G13" s="4"/>
      <c r="H13" s="4"/>
      <c r="I13" s="4"/>
      <c r="J13" s="4"/>
      <c r="K13" s="4"/>
      <c r="L13" s="4"/>
      <c r="M13" s="4"/>
      <c r="N13" s="4"/>
      <c r="O13" s="4"/>
    </row>
    <row r="14" spans="1:15" ht="15.75" customHeight="1">
      <c r="A14" s="9">
        <v>1</v>
      </c>
      <c r="B14" s="267" t="s">
        <v>7</v>
      </c>
      <c r="C14" s="267"/>
      <c r="D14" s="267"/>
      <c r="E14" s="265"/>
      <c r="F14" s="265"/>
      <c r="G14" s="265"/>
      <c r="H14" s="265"/>
      <c r="I14" s="265"/>
      <c r="J14" s="265"/>
      <c r="K14" s="8"/>
    </row>
    <row r="15" spans="1:15" ht="15.75" customHeight="1">
      <c r="A15" s="10"/>
      <c r="B15" s="265" t="s">
        <v>119</v>
      </c>
      <c r="C15" s="265"/>
      <c r="D15" s="265"/>
      <c r="E15" s="265"/>
      <c r="F15" s="265"/>
      <c r="G15" s="265"/>
      <c r="H15" s="266">
        <v>87994844</v>
      </c>
      <c r="I15" s="266"/>
      <c r="J15" s="266"/>
      <c r="K15" s="8"/>
    </row>
    <row r="16" spans="1:15" ht="15.75" customHeight="1">
      <c r="A16" s="10"/>
      <c r="B16" s="265" t="s">
        <v>9</v>
      </c>
      <c r="C16" s="265"/>
      <c r="D16" s="265"/>
      <c r="E16" s="265"/>
      <c r="F16" s="265"/>
      <c r="G16" s="265"/>
      <c r="H16" s="265"/>
      <c r="I16" s="265"/>
      <c r="J16" s="265"/>
      <c r="K16" s="8"/>
    </row>
    <row r="17" spans="1:11" ht="19.5" customHeight="1">
      <c r="A17" s="268"/>
      <c r="B17" s="269" t="s">
        <v>161</v>
      </c>
      <c r="C17" s="269"/>
      <c r="D17" s="269"/>
      <c r="E17" s="268"/>
      <c r="F17" s="268"/>
      <c r="G17" s="268"/>
      <c r="H17" s="265"/>
      <c r="I17" s="265"/>
      <c r="J17" s="265"/>
      <c r="K17" s="270"/>
    </row>
    <row r="18" spans="1:11" ht="19.5" customHeight="1">
      <c r="A18" s="268"/>
      <c r="B18" s="265" t="s">
        <v>10</v>
      </c>
      <c r="C18" s="265"/>
      <c r="D18" s="265"/>
      <c r="E18" s="271">
        <v>0</v>
      </c>
      <c r="F18" s="271"/>
      <c r="G18" s="271"/>
      <c r="H18" s="265"/>
      <c r="I18" s="265"/>
      <c r="J18" s="265"/>
      <c r="K18" s="270"/>
    </row>
    <row r="19" spans="1:11" ht="19.5" customHeight="1">
      <c r="A19" s="268"/>
      <c r="B19" s="269" t="s">
        <v>162</v>
      </c>
      <c r="C19" s="269"/>
      <c r="D19" s="269"/>
      <c r="E19" s="240">
        <v>65106305</v>
      </c>
      <c r="F19" s="240"/>
      <c r="G19" s="240"/>
      <c r="H19" s="265"/>
      <c r="I19" s="265"/>
      <c r="J19" s="265"/>
      <c r="K19" s="270"/>
    </row>
    <row r="20" spans="1:11" ht="14.25" customHeight="1">
      <c r="A20" s="268"/>
      <c r="B20" s="269"/>
      <c r="C20" s="269"/>
      <c r="D20" s="269"/>
      <c r="E20" s="268" t="s">
        <v>8</v>
      </c>
      <c r="F20" s="268"/>
      <c r="G20" s="268"/>
      <c r="H20" s="265"/>
      <c r="I20" s="265"/>
      <c r="J20" s="265"/>
      <c r="K20" s="270"/>
    </row>
    <row r="21" spans="1:11" ht="31.5" customHeight="1">
      <c r="A21" s="268"/>
      <c r="B21" s="269" t="s">
        <v>163</v>
      </c>
      <c r="C21" s="269"/>
      <c r="D21" s="269"/>
      <c r="E21" s="301">
        <v>65106305</v>
      </c>
      <c r="F21" s="301"/>
      <c r="G21" s="301"/>
      <c r="H21" s="265"/>
      <c r="I21" s="265"/>
      <c r="J21" s="265"/>
      <c r="K21" s="270"/>
    </row>
    <row r="22" spans="1:11" ht="3" customHeight="1">
      <c r="A22" s="268"/>
      <c r="B22" s="269"/>
      <c r="C22" s="269"/>
      <c r="D22" s="269"/>
      <c r="E22" s="301"/>
      <c r="F22" s="301"/>
      <c r="G22" s="301"/>
      <c r="H22" s="265"/>
      <c r="I22" s="265"/>
      <c r="J22" s="265"/>
      <c r="K22" s="270"/>
    </row>
    <row r="23" spans="1:11" ht="19.5" customHeight="1">
      <c r="A23" s="10"/>
      <c r="B23" s="269" t="s">
        <v>11</v>
      </c>
      <c r="C23" s="269"/>
      <c r="D23" s="269"/>
      <c r="E23" s="269"/>
      <c r="F23" s="269"/>
      <c r="G23" s="269"/>
      <c r="H23" s="273">
        <f>E19-E21</f>
        <v>0</v>
      </c>
      <c r="I23" s="273"/>
      <c r="J23" s="273"/>
      <c r="K23" s="8"/>
    </row>
    <row r="24" spans="1:11" ht="15.75" customHeight="1">
      <c r="A24" s="10"/>
      <c r="B24" s="270" t="s">
        <v>120</v>
      </c>
      <c r="C24" s="270"/>
      <c r="D24" s="270"/>
      <c r="E24" s="270"/>
      <c r="F24" s="270"/>
      <c r="G24" s="270"/>
      <c r="H24" s="274">
        <v>87994844</v>
      </c>
      <c r="I24" s="274"/>
      <c r="J24" s="274"/>
      <c r="K24" s="8"/>
    </row>
    <row r="25" spans="1:11" ht="15.75" customHeight="1">
      <c r="A25" s="9">
        <v>2</v>
      </c>
      <c r="B25" s="267" t="s">
        <v>12</v>
      </c>
      <c r="C25" s="267"/>
      <c r="D25" s="267"/>
      <c r="E25" s="267"/>
      <c r="F25" s="267"/>
      <c r="G25" s="267"/>
      <c r="H25" s="267"/>
      <c r="I25" s="267"/>
      <c r="J25" s="270"/>
      <c r="K25" s="270"/>
    </row>
    <row r="26" spans="1:11" ht="62.25" customHeight="1" thickBot="1">
      <c r="A26" s="9"/>
      <c r="B26" s="269" t="s">
        <v>145</v>
      </c>
      <c r="C26" s="269"/>
      <c r="D26" s="269"/>
      <c r="E26" s="269"/>
      <c r="F26" s="269"/>
      <c r="G26" s="269"/>
      <c r="H26" s="269"/>
      <c r="I26" s="269"/>
      <c r="J26" s="269"/>
      <c r="K26" s="269"/>
    </row>
    <row r="27" spans="1:11" ht="15.75" customHeight="1" thickBot="1">
      <c r="A27" s="10"/>
      <c r="B27" s="265"/>
      <c r="C27" s="265"/>
      <c r="D27" s="255" t="s">
        <v>13</v>
      </c>
      <c r="E27" s="255"/>
      <c r="F27" s="255"/>
      <c r="G27" s="255" t="s">
        <v>14</v>
      </c>
      <c r="H27" s="255"/>
      <c r="I27" s="255" t="s">
        <v>15</v>
      </c>
      <c r="J27" s="255"/>
      <c r="K27" s="255"/>
    </row>
    <row r="28" spans="1:11" ht="32.25" customHeight="1">
      <c r="A28" s="10"/>
      <c r="B28" s="265" t="s">
        <v>16</v>
      </c>
      <c r="C28" s="265"/>
      <c r="D28" s="268"/>
      <c r="E28" s="268"/>
      <c r="F28" s="268"/>
      <c r="G28" s="268"/>
      <c r="H28" s="268"/>
      <c r="I28" s="272"/>
      <c r="J28" s="272"/>
      <c r="K28" s="272"/>
    </row>
    <row r="29" spans="1:11" ht="15.75" customHeight="1">
      <c r="A29" s="10"/>
      <c r="B29" s="265" t="s">
        <v>164</v>
      </c>
      <c r="C29" s="265"/>
      <c r="D29" s="268"/>
      <c r="E29" s="268"/>
      <c r="F29" s="268"/>
      <c r="G29" s="268"/>
      <c r="H29" s="268"/>
      <c r="I29" s="272"/>
      <c r="J29" s="272"/>
      <c r="K29" s="272"/>
    </row>
    <row r="30" spans="1:11" ht="15.75" customHeight="1">
      <c r="A30" s="10"/>
      <c r="B30" s="265" t="s">
        <v>165</v>
      </c>
      <c r="C30" s="265"/>
      <c r="D30" s="240">
        <v>26000000</v>
      </c>
      <c r="E30" s="240"/>
      <c r="F30" s="240"/>
      <c r="G30" s="240">
        <v>21492000</v>
      </c>
      <c r="H30" s="240"/>
      <c r="I30" s="275">
        <f>D30-G30</f>
        <v>4508000</v>
      </c>
      <c r="J30" s="275"/>
      <c r="K30" s="275"/>
    </row>
    <row r="31" spans="1:11" ht="16.5" customHeight="1">
      <c r="A31" s="10"/>
      <c r="B31" s="269" t="s">
        <v>166</v>
      </c>
      <c r="C31" s="269"/>
      <c r="D31" s="240"/>
      <c r="E31" s="240"/>
      <c r="F31" s="240"/>
      <c r="G31" s="240"/>
      <c r="H31" s="240"/>
      <c r="I31" s="275"/>
      <c r="J31" s="275"/>
      <c r="K31" s="275"/>
    </row>
    <row r="32" spans="1:11" ht="20.25" customHeight="1" thickBot="1">
      <c r="A32" s="10"/>
      <c r="B32" s="269" t="s">
        <v>167</v>
      </c>
      <c r="C32" s="269"/>
      <c r="D32" s="240">
        <v>120000000</v>
      </c>
      <c r="E32" s="240"/>
      <c r="F32" s="240"/>
      <c r="G32" s="240">
        <v>120000000</v>
      </c>
      <c r="H32" s="240"/>
      <c r="I32" s="275">
        <f>D32-G32</f>
        <v>0</v>
      </c>
      <c r="J32" s="275"/>
      <c r="K32" s="275"/>
    </row>
    <row r="33" spans="1:17" ht="20.25" customHeight="1" thickBot="1">
      <c r="A33" s="10"/>
      <c r="B33" s="260" t="s">
        <v>174</v>
      </c>
      <c r="C33" s="260"/>
      <c r="D33" s="261">
        <f>SUM(D29:F32)</f>
        <v>146000000</v>
      </c>
      <c r="E33" s="258"/>
      <c r="F33" s="258"/>
      <c r="G33" s="258">
        <f>SUM(G29:H32)</f>
        <v>141492000</v>
      </c>
      <c r="H33" s="258"/>
      <c r="I33" s="262">
        <f>D33-G33</f>
        <v>4508000</v>
      </c>
      <c r="J33" s="262"/>
      <c r="K33" s="263"/>
    </row>
    <row r="34" spans="1:17" ht="15.75" customHeight="1">
      <c r="A34" s="276">
        <v>3</v>
      </c>
      <c r="B34" s="267" t="s">
        <v>17</v>
      </c>
      <c r="C34" s="267"/>
      <c r="D34" s="267"/>
      <c r="E34" s="267"/>
      <c r="F34" s="267"/>
      <c r="G34" s="267"/>
      <c r="H34" s="267"/>
      <c r="I34" s="267"/>
      <c r="J34" s="267"/>
      <c r="K34" s="267"/>
    </row>
    <row r="35" spans="1:17" ht="31.5" customHeight="1">
      <c r="A35" s="276"/>
      <c r="B35" s="267" t="s">
        <v>121</v>
      </c>
      <c r="C35" s="267"/>
      <c r="D35" s="267"/>
      <c r="E35" s="267"/>
      <c r="F35" s="267"/>
      <c r="G35" s="267"/>
      <c r="H35" s="267"/>
      <c r="I35" s="267"/>
      <c r="J35" s="267"/>
      <c r="K35" s="267"/>
      <c r="N35" s="1">
        <v>1884242950</v>
      </c>
    </row>
    <row r="36" spans="1:17" ht="55.5" customHeight="1" thickBot="1">
      <c r="A36" s="9"/>
      <c r="B36" s="249" t="s">
        <v>144</v>
      </c>
      <c r="C36" s="249"/>
      <c r="D36" s="249"/>
      <c r="E36" s="249"/>
      <c r="F36" s="249"/>
      <c r="G36" s="249"/>
      <c r="H36" s="249"/>
      <c r="I36" s="249"/>
      <c r="J36" s="249"/>
      <c r="K36" s="249"/>
      <c r="N36" s="15">
        <f>G33+F41+F49+F65+F77+F89</f>
        <v>1884242950</v>
      </c>
    </row>
    <row r="37" spans="1:17" ht="15.75" customHeight="1" thickBot="1">
      <c r="A37" s="10"/>
      <c r="B37" s="11"/>
      <c r="C37" s="255" t="s">
        <v>13</v>
      </c>
      <c r="D37" s="255"/>
      <c r="E37" s="255"/>
      <c r="F37" s="255" t="s">
        <v>14</v>
      </c>
      <c r="G37" s="255"/>
      <c r="H37" s="255" t="s">
        <v>18</v>
      </c>
      <c r="I37" s="255"/>
      <c r="J37" s="255"/>
      <c r="K37" s="255"/>
      <c r="N37" s="15">
        <f>N35-N36</f>
        <v>0</v>
      </c>
    </row>
    <row r="38" spans="1:17">
      <c r="A38" s="10"/>
      <c r="B38" s="11" t="s">
        <v>19</v>
      </c>
      <c r="C38" s="253">
        <v>186256680</v>
      </c>
      <c r="D38" s="253"/>
      <c r="E38" s="253"/>
      <c r="F38" s="253">
        <v>186256830</v>
      </c>
      <c r="G38" s="253"/>
      <c r="H38" s="277">
        <f>C38-F38</f>
        <v>-150</v>
      </c>
      <c r="I38" s="277"/>
      <c r="J38" s="277"/>
      <c r="K38" s="277"/>
      <c r="L38" s="12"/>
      <c r="M38" s="244"/>
      <c r="N38" s="245"/>
      <c r="O38" s="246"/>
      <c r="P38" s="244"/>
      <c r="Q38" s="246"/>
    </row>
    <row r="39" spans="1:17">
      <c r="A39" s="10"/>
      <c r="B39" s="11" t="s">
        <v>20</v>
      </c>
      <c r="C39" s="253">
        <v>372513660</v>
      </c>
      <c r="D39" s="253"/>
      <c r="E39" s="253"/>
      <c r="F39" s="253">
        <v>372513660</v>
      </c>
      <c r="G39" s="253"/>
      <c r="H39" s="278">
        <f t="shared" ref="H39:H40" si="0">C39-F39</f>
        <v>0</v>
      </c>
      <c r="I39" s="278"/>
      <c r="J39" s="278"/>
      <c r="K39" s="278"/>
      <c r="L39" s="12"/>
      <c r="M39" s="247"/>
      <c r="N39" s="237"/>
      <c r="O39" s="238"/>
      <c r="P39" s="247"/>
      <c r="Q39" s="238"/>
    </row>
    <row r="40" spans="1:17" ht="15" thickBot="1">
      <c r="A40" s="10"/>
      <c r="B40" s="11" t="s">
        <v>122</v>
      </c>
      <c r="C40" s="253">
        <v>372513660</v>
      </c>
      <c r="D40" s="253"/>
      <c r="E40" s="253"/>
      <c r="F40" s="253">
        <v>372513660</v>
      </c>
      <c r="G40" s="253"/>
      <c r="H40" s="278">
        <f t="shared" si="0"/>
        <v>0</v>
      </c>
      <c r="I40" s="278"/>
      <c r="J40" s="278"/>
      <c r="K40" s="278"/>
      <c r="L40" s="12"/>
      <c r="M40" s="247"/>
      <c r="N40" s="237"/>
      <c r="O40" s="238"/>
      <c r="P40" s="247"/>
      <c r="Q40" s="238"/>
    </row>
    <row r="41" spans="1:17" s="14" customFormat="1" ht="15.75" thickBot="1">
      <c r="A41" s="9"/>
      <c r="B41" s="34" t="s">
        <v>174</v>
      </c>
      <c r="C41" s="250">
        <f>SUM(C38:E40)</f>
        <v>931284000</v>
      </c>
      <c r="D41" s="250"/>
      <c r="E41" s="250"/>
      <c r="F41" s="251">
        <f>SUM(F38:G40)</f>
        <v>931284150</v>
      </c>
      <c r="G41" s="251"/>
      <c r="H41" s="252">
        <f t="shared" ref="H41" si="1">C41-F41</f>
        <v>-150</v>
      </c>
      <c r="I41" s="252"/>
      <c r="J41" s="252"/>
      <c r="K41" s="252"/>
      <c r="L41" s="14">
        <v>931284000</v>
      </c>
    </row>
    <row r="42" spans="1:17" ht="15.75" customHeight="1">
      <c r="A42" s="276">
        <v>4</v>
      </c>
      <c r="B42" s="267" t="s">
        <v>21</v>
      </c>
      <c r="C42" s="267"/>
      <c r="D42" s="267"/>
      <c r="E42" s="267"/>
      <c r="F42" s="267"/>
      <c r="G42" s="267"/>
      <c r="H42" s="267"/>
      <c r="I42" s="267"/>
      <c r="J42" s="267"/>
      <c r="K42" s="267"/>
      <c r="L42" s="15"/>
    </row>
    <row r="43" spans="1:17" ht="33" customHeight="1">
      <c r="A43" s="276"/>
      <c r="B43" s="267" t="s">
        <v>22</v>
      </c>
      <c r="C43" s="267"/>
      <c r="D43" s="267"/>
      <c r="E43" s="267"/>
      <c r="F43" s="267"/>
      <c r="G43" s="267"/>
      <c r="H43" s="267"/>
      <c r="I43" s="267"/>
      <c r="J43" s="267"/>
      <c r="K43" s="267"/>
    </row>
    <row r="44" spans="1:17" ht="54" customHeight="1" thickBot="1">
      <c r="A44" s="9"/>
      <c r="B44" s="249" t="s">
        <v>143</v>
      </c>
      <c r="C44" s="249"/>
      <c r="D44" s="249"/>
      <c r="E44" s="249"/>
      <c r="F44" s="249"/>
      <c r="G44" s="249"/>
      <c r="H44" s="249"/>
      <c r="I44" s="249"/>
      <c r="J44" s="249"/>
      <c r="K44" s="249"/>
    </row>
    <row r="45" spans="1:17" ht="15.75" customHeight="1" thickBot="1">
      <c r="A45" s="10"/>
      <c r="B45" s="11"/>
      <c r="C45" s="255" t="s">
        <v>13</v>
      </c>
      <c r="D45" s="255"/>
      <c r="E45" s="255"/>
      <c r="F45" s="255" t="s">
        <v>14</v>
      </c>
      <c r="G45" s="255"/>
      <c r="H45" s="255" t="s">
        <v>18</v>
      </c>
      <c r="I45" s="255"/>
      <c r="J45" s="255"/>
      <c r="K45" s="255"/>
    </row>
    <row r="46" spans="1:17">
      <c r="A46" s="10"/>
      <c r="B46" s="11" t="s">
        <v>19</v>
      </c>
      <c r="C46" s="253">
        <v>30317050</v>
      </c>
      <c r="D46" s="253"/>
      <c r="E46" s="253"/>
      <c r="F46" s="253">
        <v>29151000</v>
      </c>
      <c r="G46" s="253"/>
      <c r="H46" s="253">
        <f t="shared" ref="H46" si="2">C46-F46</f>
        <v>1166050</v>
      </c>
      <c r="I46" s="253"/>
      <c r="J46" s="253"/>
      <c r="K46" s="253"/>
    </row>
    <row r="47" spans="1:17">
      <c r="A47" s="10"/>
      <c r="B47" s="11" t="s">
        <v>20</v>
      </c>
      <c r="C47" s="253">
        <v>30317050</v>
      </c>
      <c r="D47" s="253"/>
      <c r="E47" s="253"/>
      <c r="F47" s="253">
        <f>17280000+11871000</f>
        <v>29151000</v>
      </c>
      <c r="G47" s="253"/>
      <c r="H47" s="253">
        <f t="shared" ref="H47" si="3">C47-F47</f>
        <v>1166050</v>
      </c>
      <c r="I47" s="253"/>
      <c r="J47" s="253"/>
      <c r="K47" s="253"/>
    </row>
    <row r="48" spans="1:17" ht="15" thickBot="1">
      <c r="A48" s="10"/>
      <c r="B48" s="11" t="s">
        <v>122</v>
      </c>
      <c r="C48" s="253"/>
      <c r="D48" s="253"/>
      <c r="E48" s="253"/>
      <c r="F48" s="253">
        <v>2332100</v>
      </c>
      <c r="G48" s="253"/>
      <c r="H48" s="254">
        <f t="shared" ref="H48" si="4">C48-F48</f>
        <v>-2332100</v>
      </c>
      <c r="I48" s="254"/>
      <c r="J48" s="254"/>
      <c r="K48" s="254"/>
    </row>
    <row r="49" spans="1:11" s="14" customFormat="1" ht="15.75" thickBot="1">
      <c r="A49" s="9"/>
      <c r="B49" s="34" t="s">
        <v>174</v>
      </c>
      <c r="C49" s="250">
        <f>SUM(C46:E48)</f>
        <v>60634100</v>
      </c>
      <c r="D49" s="250"/>
      <c r="E49" s="250"/>
      <c r="F49" s="250">
        <f>SUM(F46:G48)</f>
        <v>60634100</v>
      </c>
      <c r="G49" s="250"/>
      <c r="H49" s="250">
        <f t="shared" ref="H49" si="5">C49-F49</f>
        <v>0</v>
      </c>
      <c r="I49" s="250"/>
      <c r="J49" s="250"/>
      <c r="K49" s="250"/>
    </row>
    <row r="50" spans="1:11" ht="15.75" customHeight="1">
      <c r="A50" s="276">
        <v>5</v>
      </c>
      <c r="B50" s="267" t="s">
        <v>24</v>
      </c>
      <c r="C50" s="267"/>
      <c r="D50" s="267"/>
      <c r="E50" s="267"/>
      <c r="F50" s="267"/>
      <c r="G50" s="267"/>
      <c r="H50" s="267"/>
      <c r="I50" s="267"/>
      <c r="J50" s="267"/>
      <c r="K50" s="267"/>
    </row>
    <row r="51" spans="1:11" ht="56.25" customHeight="1" thickBot="1">
      <c r="A51" s="276"/>
      <c r="B51" s="265" t="s">
        <v>141</v>
      </c>
      <c r="C51" s="265"/>
      <c r="D51" s="265"/>
      <c r="E51" s="265"/>
      <c r="F51" s="265"/>
      <c r="G51" s="265"/>
      <c r="H51" s="265"/>
      <c r="I51" s="265"/>
      <c r="J51" s="265"/>
      <c r="K51" s="265"/>
    </row>
    <row r="52" spans="1:11" ht="15.75" customHeight="1" thickBot="1">
      <c r="A52" s="10"/>
      <c r="B52" s="11"/>
      <c r="C52" s="255" t="s">
        <v>13</v>
      </c>
      <c r="D52" s="255"/>
      <c r="E52" s="255"/>
      <c r="F52" s="255" t="s">
        <v>14</v>
      </c>
      <c r="G52" s="255"/>
      <c r="H52" s="255" t="s">
        <v>18</v>
      </c>
      <c r="I52" s="255"/>
      <c r="J52" s="255"/>
      <c r="K52" s="255"/>
    </row>
    <row r="53" spans="1:11">
      <c r="A53" s="10"/>
      <c r="B53" s="11" t="s">
        <v>19</v>
      </c>
      <c r="C53" s="264">
        <v>56288900</v>
      </c>
      <c r="D53" s="264"/>
      <c r="E53" s="264"/>
      <c r="F53" s="264">
        <v>56288900</v>
      </c>
      <c r="G53" s="264"/>
      <c r="H53" s="248">
        <f t="shared" ref="H53:H55" si="6">C53-F53</f>
        <v>0</v>
      </c>
      <c r="I53" s="248"/>
      <c r="J53" s="248"/>
      <c r="K53" s="248"/>
    </row>
    <row r="54" spans="1:11">
      <c r="A54" s="10"/>
      <c r="B54" s="11" t="s">
        <v>20</v>
      </c>
      <c r="C54" s="264">
        <v>56288900</v>
      </c>
      <c r="D54" s="264"/>
      <c r="E54" s="264"/>
      <c r="F54" s="264">
        <v>56288900</v>
      </c>
      <c r="G54" s="264"/>
      <c r="H54" s="248">
        <f t="shared" si="6"/>
        <v>0</v>
      </c>
      <c r="I54" s="248"/>
      <c r="J54" s="248"/>
      <c r="K54" s="248"/>
    </row>
    <row r="55" spans="1:11">
      <c r="A55" s="10"/>
      <c r="B55" s="11" t="s">
        <v>122</v>
      </c>
      <c r="C55" s="264">
        <v>56288900</v>
      </c>
      <c r="D55" s="264"/>
      <c r="E55" s="264"/>
      <c r="F55" s="264">
        <v>56288900</v>
      </c>
      <c r="G55" s="264"/>
      <c r="H55" s="248">
        <f t="shared" si="6"/>
        <v>0</v>
      </c>
      <c r="I55" s="248"/>
      <c r="J55" s="248"/>
      <c r="K55" s="248"/>
    </row>
    <row r="56" spans="1:11">
      <c r="A56" s="10"/>
      <c r="B56" s="11" t="s">
        <v>123</v>
      </c>
      <c r="C56" s="264">
        <v>56288900</v>
      </c>
      <c r="D56" s="264"/>
      <c r="E56" s="264"/>
      <c r="F56" s="264">
        <v>56288900</v>
      </c>
      <c r="G56" s="264"/>
      <c r="H56" s="248">
        <f t="shared" ref="H56:H64" si="7">C56-F56</f>
        <v>0</v>
      </c>
      <c r="I56" s="248"/>
      <c r="J56" s="248"/>
      <c r="K56" s="248"/>
    </row>
    <row r="57" spans="1:11">
      <c r="A57" s="10"/>
      <c r="B57" s="11" t="s">
        <v>124</v>
      </c>
      <c r="C57" s="264">
        <v>56288900</v>
      </c>
      <c r="D57" s="264"/>
      <c r="E57" s="264"/>
      <c r="F57" s="264">
        <v>56288900</v>
      </c>
      <c r="G57" s="264"/>
      <c r="H57" s="248">
        <f t="shared" si="7"/>
        <v>0</v>
      </c>
      <c r="I57" s="248"/>
      <c r="J57" s="248"/>
      <c r="K57" s="248"/>
    </row>
    <row r="58" spans="1:11">
      <c r="A58" s="10"/>
      <c r="B58" s="11" t="s">
        <v>125</v>
      </c>
      <c r="C58" s="264">
        <v>56288900</v>
      </c>
      <c r="D58" s="264"/>
      <c r="E58" s="264"/>
      <c r="F58" s="264">
        <v>56288900</v>
      </c>
      <c r="G58" s="264"/>
      <c r="H58" s="248">
        <f t="shared" si="7"/>
        <v>0</v>
      </c>
      <c r="I58" s="248"/>
      <c r="J58" s="248"/>
      <c r="K58" s="248"/>
    </row>
    <row r="59" spans="1:11">
      <c r="A59" s="10"/>
      <c r="B59" s="11" t="s">
        <v>126</v>
      </c>
      <c r="C59" s="264">
        <v>56288900</v>
      </c>
      <c r="D59" s="264"/>
      <c r="E59" s="264"/>
      <c r="F59" s="264">
        <v>56288900</v>
      </c>
      <c r="G59" s="264"/>
      <c r="H59" s="248">
        <f t="shared" si="7"/>
        <v>0</v>
      </c>
      <c r="I59" s="248"/>
      <c r="J59" s="248"/>
      <c r="K59" s="248"/>
    </row>
    <row r="60" spans="1:11">
      <c r="A60" s="10"/>
      <c r="B60" s="11" t="s">
        <v>127</v>
      </c>
      <c r="C60" s="264">
        <v>56288900</v>
      </c>
      <c r="D60" s="264"/>
      <c r="E60" s="264"/>
      <c r="F60" s="264">
        <v>56288900</v>
      </c>
      <c r="G60" s="264"/>
      <c r="H60" s="248">
        <f t="shared" si="7"/>
        <v>0</v>
      </c>
      <c r="I60" s="248"/>
      <c r="J60" s="248"/>
      <c r="K60" s="248"/>
    </row>
    <row r="61" spans="1:11">
      <c r="A61" s="10"/>
      <c r="B61" s="11" t="s">
        <v>128</v>
      </c>
      <c r="C61" s="264">
        <v>56288900</v>
      </c>
      <c r="D61" s="264"/>
      <c r="E61" s="264"/>
      <c r="F61" s="264">
        <v>56288900</v>
      </c>
      <c r="G61" s="264"/>
      <c r="H61" s="248">
        <f t="shared" si="7"/>
        <v>0</v>
      </c>
      <c r="I61" s="248"/>
      <c r="J61" s="248"/>
      <c r="K61" s="248"/>
    </row>
    <row r="62" spans="1:11">
      <c r="A62" s="10"/>
      <c r="B62" s="11" t="s">
        <v>129</v>
      </c>
      <c r="C62" s="264">
        <v>56288900</v>
      </c>
      <c r="D62" s="264"/>
      <c r="E62" s="264"/>
      <c r="F62" s="264">
        <v>56288900</v>
      </c>
      <c r="G62" s="264"/>
      <c r="H62" s="248">
        <f t="shared" si="7"/>
        <v>0</v>
      </c>
      <c r="I62" s="248"/>
      <c r="J62" s="248"/>
      <c r="K62" s="248"/>
    </row>
    <row r="63" spans="1:11">
      <c r="A63" s="10"/>
      <c r="B63" s="11" t="s">
        <v>130</v>
      </c>
      <c r="C63" s="264">
        <v>56288900</v>
      </c>
      <c r="D63" s="264"/>
      <c r="E63" s="264"/>
      <c r="F63" s="264">
        <v>56288900</v>
      </c>
      <c r="G63" s="264"/>
      <c r="H63" s="248">
        <f t="shared" si="7"/>
        <v>0</v>
      </c>
      <c r="I63" s="248"/>
      <c r="J63" s="248"/>
      <c r="K63" s="248"/>
    </row>
    <row r="64" spans="1:11" ht="15" thickBot="1">
      <c r="A64" s="10"/>
      <c r="B64" s="11" t="s">
        <v>131</v>
      </c>
      <c r="C64" s="264">
        <v>56289000</v>
      </c>
      <c r="D64" s="264"/>
      <c r="E64" s="264"/>
      <c r="F64" s="264">
        <v>57660200</v>
      </c>
      <c r="G64" s="264"/>
      <c r="H64" s="248">
        <f t="shared" si="7"/>
        <v>-1371200</v>
      </c>
      <c r="I64" s="248"/>
      <c r="J64" s="248"/>
      <c r="K64" s="248"/>
    </row>
    <row r="65" spans="1:11" s="14" customFormat="1" ht="15.75" thickBot="1">
      <c r="A65" s="9"/>
      <c r="B65" s="34" t="s">
        <v>174</v>
      </c>
      <c r="C65" s="279">
        <f>SUM(C53:E64)</f>
        <v>675466900</v>
      </c>
      <c r="D65" s="279"/>
      <c r="E65" s="279"/>
      <c r="F65" s="279">
        <f>SUM(F53:G64)</f>
        <v>676838100</v>
      </c>
      <c r="G65" s="279"/>
      <c r="H65" s="280">
        <f>SUM(H53:K64)</f>
        <v>-1371200</v>
      </c>
      <c r="I65" s="280"/>
      <c r="J65" s="280"/>
      <c r="K65" s="280"/>
    </row>
    <row r="66" spans="1:11" ht="15.75" customHeight="1">
      <c r="A66" s="276">
        <v>6</v>
      </c>
      <c r="B66" s="267" t="s">
        <v>25</v>
      </c>
      <c r="C66" s="267"/>
      <c r="D66" s="267"/>
      <c r="E66" s="267"/>
      <c r="F66" s="267"/>
      <c r="G66" s="267"/>
      <c r="H66" s="267"/>
      <c r="I66" s="267"/>
      <c r="J66" s="267"/>
      <c r="K66" s="267"/>
    </row>
    <row r="67" spans="1:11" ht="15.75" customHeight="1" thickBot="1">
      <c r="A67" s="276"/>
      <c r="B67" s="267" t="s">
        <v>26</v>
      </c>
      <c r="C67" s="267"/>
      <c r="D67" s="267"/>
      <c r="E67" s="267"/>
      <c r="F67" s="267"/>
      <c r="G67" s="267"/>
      <c r="H67" s="267"/>
      <c r="I67" s="267"/>
      <c r="J67" s="267"/>
      <c r="K67" s="267"/>
    </row>
    <row r="68" spans="1:11" ht="15.75" customHeight="1" thickBot="1">
      <c r="A68" s="10"/>
      <c r="B68" s="11"/>
      <c r="C68" s="255" t="s">
        <v>13</v>
      </c>
      <c r="D68" s="255"/>
      <c r="E68" s="255"/>
      <c r="F68" s="255" t="s">
        <v>14</v>
      </c>
      <c r="G68" s="255"/>
      <c r="H68" s="255" t="s">
        <v>18</v>
      </c>
      <c r="I68" s="255"/>
      <c r="J68" s="255"/>
      <c r="K68" s="255"/>
    </row>
    <row r="69" spans="1:11">
      <c r="A69" s="10"/>
      <c r="B69" s="11" t="s">
        <v>19</v>
      </c>
      <c r="C69" s="241"/>
      <c r="D69" s="241"/>
      <c r="E69" s="241"/>
      <c r="F69" s="241"/>
      <c r="G69" s="241"/>
      <c r="H69" s="241"/>
      <c r="I69" s="241"/>
      <c r="J69" s="241"/>
      <c r="K69" s="241"/>
    </row>
    <row r="70" spans="1:11" ht="15" thickBot="1">
      <c r="A70" s="10"/>
      <c r="B70" s="11" t="s">
        <v>23</v>
      </c>
      <c r="C70" s="241"/>
      <c r="D70" s="241"/>
      <c r="E70" s="241"/>
      <c r="F70" s="241"/>
      <c r="G70" s="241"/>
      <c r="H70" s="241"/>
      <c r="I70" s="241"/>
      <c r="J70" s="241"/>
      <c r="K70" s="241"/>
    </row>
    <row r="71" spans="1:11" ht="15" thickBot="1">
      <c r="A71" s="10"/>
      <c r="B71" s="11"/>
      <c r="C71" s="281"/>
      <c r="D71" s="281"/>
      <c r="E71" s="281"/>
      <c r="F71" s="281"/>
      <c r="G71" s="281"/>
      <c r="H71" s="281"/>
      <c r="I71" s="281"/>
      <c r="J71" s="281"/>
      <c r="K71" s="281"/>
    </row>
    <row r="72" spans="1:11" ht="15.75" customHeight="1">
      <c r="A72" s="276">
        <v>7</v>
      </c>
      <c r="B72" s="267" t="s">
        <v>27</v>
      </c>
      <c r="C72" s="267"/>
      <c r="D72" s="267"/>
      <c r="E72" s="267"/>
      <c r="F72" s="267"/>
      <c r="G72" s="267"/>
      <c r="H72" s="267"/>
      <c r="I72" s="267"/>
      <c r="J72" s="267"/>
      <c r="K72" s="267"/>
    </row>
    <row r="73" spans="1:11" ht="50.25" customHeight="1" thickBot="1">
      <c r="A73" s="276"/>
      <c r="B73" s="265" t="s">
        <v>140</v>
      </c>
      <c r="C73" s="265"/>
      <c r="D73" s="265"/>
      <c r="E73" s="265"/>
      <c r="F73" s="265"/>
      <c r="G73" s="265"/>
      <c r="H73" s="265"/>
      <c r="I73" s="265"/>
      <c r="J73" s="265"/>
      <c r="K73" s="265"/>
    </row>
    <row r="74" spans="1:11" ht="15.75" customHeight="1" thickBot="1">
      <c r="A74" s="10"/>
      <c r="B74" s="11"/>
      <c r="C74" s="255" t="s">
        <v>13</v>
      </c>
      <c r="D74" s="255"/>
      <c r="E74" s="255"/>
      <c r="F74" s="255" t="s">
        <v>14</v>
      </c>
      <c r="G74" s="255"/>
      <c r="H74" s="255" t="s">
        <v>18</v>
      </c>
      <c r="I74" s="255"/>
      <c r="J74" s="255"/>
      <c r="K74" s="255"/>
    </row>
    <row r="75" spans="1:11">
      <c r="A75" s="10"/>
      <c r="B75" s="11" t="s">
        <v>19</v>
      </c>
      <c r="C75" s="241">
        <f>46662800+15000000</f>
        <v>61662800</v>
      </c>
      <c r="D75" s="241"/>
      <c r="E75" s="241"/>
      <c r="F75" s="241">
        <v>61662800</v>
      </c>
      <c r="G75" s="241"/>
      <c r="H75" s="284">
        <f t="shared" ref="H75" si="8">C75-F75</f>
        <v>0</v>
      </c>
      <c r="I75" s="265"/>
      <c r="J75" s="265"/>
      <c r="K75" s="265"/>
    </row>
    <row r="76" spans="1:11" ht="15" thickBot="1">
      <c r="A76" s="10"/>
      <c r="B76" s="11" t="s">
        <v>23</v>
      </c>
      <c r="C76" s="241"/>
      <c r="D76" s="241"/>
      <c r="E76" s="241"/>
      <c r="F76" s="241"/>
      <c r="G76" s="241"/>
      <c r="H76" s="241"/>
      <c r="I76" s="241"/>
      <c r="J76" s="241"/>
      <c r="K76" s="241"/>
    </row>
    <row r="77" spans="1:11" s="14" customFormat="1" ht="15.75" thickBot="1">
      <c r="A77" s="9"/>
      <c r="B77" s="34" t="s">
        <v>174</v>
      </c>
      <c r="C77" s="282">
        <f>C75</f>
        <v>61662800</v>
      </c>
      <c r="D77" s="283"/>
      <c r="E77" s="283"/>
      <c r="F77" s="282">
        <f>F75</f>
        <v>61662800</v>
      </c>
      <c r="G77" s="283"/>
      <c r="H77" s="283"/>
      <c r="I77" s="283"/>
      <c r="J77" s="283"/>
      <c r="K77" s="283"/>
    </row>
    <row r="78" spans="1:11" ht="15.75" customHeight="1">
      <c r="A78" s="276">
        <v>8</v>
      </c>
      <c r="B78" s="267" t="s">
        <v>28</v>
      </c>
      <c r="C78" s="267"/>
      <c r="D78" s="267"/>
      <c r="E78" s="267"/>
      <c r="F78" s="267"/>
      <c r="G78" s="267"/>
      <c r="H78" s="267"/>
      <c r="I78" s="267"/>
      <c r="J78" s="267"/>
      <c r="K78" s="267"/>
    </row>
    <row r="79" spans="1:11" ht="15.75" customHeight="1">
      <c r="A79" s="276"/>
      <c r="B79" s="267" t="s">
        <v>29</v>
      </c>
      <c r="C79" s="267"/>
      <c r="D79" s="267"/>
      <c r="E79" s="267"/>
      <c r="F79" s="267"/>
      <c r="G79" s="267"/>
      <c r="H79" s="267"/>
      <c r="I79" s="267"/>
      <c r="J79" s="267"/>
      <c r="K79" s="267"/>
    </row>
    <row r="80" spans="1:11" ht="57.75" customHeight="1" thickBot="1">
      <c r="A80" s="9"/>
      <c r="B80" s="249" t="s">
        <v>146</v>
      </c>
      <c r="C80" s="249"/>
      <c r="D80" s="249"/>
      <c r="E80" s="249"/>
      <c r="F80" s="249"/>
      <c r="G80" s="249"/>
      <c r="H80" s="249"/>
      <c r="I80" s="249"/>
      <c r="J80" s="249"/>
      <c r="K80" s="249"/>
    </row>
    <row r="81" spans="1:11" ht="15.75" customHeight="1" thickBot="1">
      <c r="A81" s="10"/>
      <c r="B81" s="11"/>
      <c r="C81" s="255" t="s">
        <v>13</v>
      </c>
      <c r="D81" s="255"/>
      <c r="E81" s="255"/>
      <c r="F81" s="255" t="s">
        <v>14</v>
      </c>
      <c r="G81" s="255"/>
      <c r="H81" s="255" t="s">
        <v>18</v>
      </c>
      <c r="I81" s="255"/>
      <c r="J81" s="255"/>
      <c r="K81" s="255"/>
    </row>
    <row r="82" spans="1:11" ht="28.5">
      <c r="A82" s="10"/>
      <c r="B82" s="16" t="s">
        <v>30</v>
      </c>
      <c r="C82" s="265"/>
      <c r="D82" s="265"/>
      <c r="E82" s="265"/>
      <c r="F82" s="265"/>
      <c r="G82" s="265"/>
      <c r="H82" s="284">
        <f t="shared" ref="H82:H88" si="9">C82-F82</f>
        <v>0</v>
      </c>
      <c r="I82" s="265"/>
      <c r="J82" s="265"/>
      <c r="K82" s="265"/>
    </row>
    <row r="83" spans="1:11" ht="42.75">
      <c r="A83" s="10"/>
      <c r="B83" s="11" t="s">
        <v>31</v>
      </c>
      <c r="C83" s="265"/>
      <c r="D83" s="265"/>
      <c r="E83" s="265"/>
      <c r="F83" s="265"/>
      <c r="G83" s="265"/>
      <c r="H83" s="284">
        <f t="shared" si="9"/>
        <v>0</v>
      </c>
      <c r="I83" s="265"/>
      <c r="J83" s="265"/>
      <c r="K83" s="265"/>
    </row>
    <row r="84" spans="1:11" ht="49.5" customHeight="1">
      <c r="A84" s="10"/>
      <c r="B84" s="16" t="s">
        <v>32</v>
      </c>
      <c r="C84" s="265"/>
      <c r="D84" s="265"/>
      <c r="E84" s="265"/>
      <c r="F84" s="265"/>
      <c r="G84" s="265"/>
      <c r="H84" s="284">
        <f t="shared" si="9"/>
        <v>0</v>
      </c>
      <c r="I84" s="265"/>
      <c r="J84" s="265"/>
      <c r="K84" s="265"/>
    </row>
    <row r="85" spans="1:11" ht="32.25" customHeight="1">
      <c r="A85" s="10"/>
      <c r="B85" s="11" t="s">
        <v>33</v>
      </c>
      <c r="C85" s="265"/>
      <c r="D85" s="265"/>
      <c r="E85" s="265"/>
      <c r="F85" s="265"/>
      <c r="G85" s="265"/>
      <c r="H85" s="284">
        <f t="shared" si="9"/>
        <v>0</v>
      </c>
      <c r="I85" s="265"/>
      <c r="J85" s="265"/>
      <c r="K85" s="265"/>
    </row>
    <row r="86" spans="1:11" ht="46.5" customHeight="1">
      <c r="A86" s="10"/>
      <c r="B86" s="17" t="s">
        <v>34</v>
      </c>
      <c r="C86" s="265"/>
      <c r="D86" s="265"/>
      <c r="E86" s="265"/>
      <c r="F86" s="265"/>
      <c r="G86" s="265"/>
      <c r="H86" s="284">
        <f t="shared" si="9"/>
        <v>0</v>
      </c>
      <c r="I86" s="265"/>
      <c r="J86" s="265"/>
      <c r="K86" s="265"/>
    </row>
    <row r="87" spans="1:11">
      <c r="A87" s="10"/>
      <c r="B87" s="11" t="s">
        <v>35</v>
      </c>
      <c r="C87" s="285">
        <v>2000000</v>
      </c>
      <c r="D87" s="285"/>
      <c r="E87" s="285"/>
      <c r="F87" s="285">
        <v>1860147</v>
      </c>
      <c r="G87" s="285"/>
      <c r="H87" s="254">
        <f t="shared" si="9"/>
        <v>139853</v>
      </c>
      <c r="I87" s="254"/>
      <c r="J87" s="254"/>
      <c r="K87" s="254"/>
    </row>
    <row r="88" spans="1:11" ht="18.75" customHeight="1" thickBot="1">
      <c r="A88" s="10"/>
      <c r="B88" s="16" t="s">
        <v>36</v>
      </c>
      <c r="C88" s="285">
        <v>6000000</v>
      </c>
      <c r="D88" s="285"/>
      <c r="E88" s="285"/>
      <c r="F88" s="285">
        <v>10471653</v>
      </c>
      <c r="G88" s="285"/>
      <c r="H88" s="254">
        <f t="shared" si="9"/>
        <v>-4471653</v>
      </c>
      <c r="I88" s="254"/>
      <c r="J88" s="254"/>
      <c r="K88" s="254"/>
    </row>
    <row r="89" spans="1:11" s="14" customFormat="1" ht="18.75" customHeight="1" thickBot="1">
      <c r="A89" s="9"/>
      <c r="B89" s="18" t="s">
        <v>174</v>
      </c>
      <c r="C89" s="286">
        <f>SUM(C87:E88)</f>
        <v>8000000</v>
      </c>
      <c r="D89" s="286"/>
      <c r="E89" s="286"/>
      <c r="F89" s="286">
        <f>SUM(F87:G88)</f>
        <v>12331800</v>
      </c>
      <c r="G89" s="286"/>
      <c r="H89" s="287">
        <f>SUM(H82:K88)</f>
        <v>-4331800</v>
      </c>
      <c r="I89" s="287"/>
      <c r="J89" s="287"/>
      <c r="K89" s="287"/>
    </row>
    <row r="90" spans="1:11" ht="15.75" customHeight="1">
      <c r="A90" s="276">
        <v>9</v>
      </c>
      <c r="B90" s="267" t="s">
        <v>37</v>
      </c>
      <c r="C90" s="267"/>
      <c r="D90" s="267"/>
      <c r="E90" s="267"/>
      <c r="F90" s="267"/>
      <c r="G90" s="267"/>
      <c r="H90" s="267"/>
      <c r="I90" s="267"/>
      <c r="J90" s="267"/>
      <c r="K90" s="267"/>
    </row>
    <row r="91" spans="1:11" ht="91.5" customHeight="1" thickBot="1">
      <c r="A91" s="276"/>
      <c r="B91" s="269" t="s">
        <v>147</v>
      </c>
      <c r="C91" s="269"/>
      <c r="D91" s="269"/>
      <c r="E91" s="269"/>
      <c r="F91" s="269"/>
      <c r="G91" s="269"/>
      <c r="H91" s="269"/>
      <c r="I91" s="269"/>
      <c r="J91" s="269"/>
      <c r="K91" s="269"/>
    </row>
    <row r="92" spans="1:11" ht="15.75" customHeight="1" thickBot="1">
      <c r="A92" s="10"/>
      <c r="B92" s="11"/>
      <c r="C92" s="255" t="s">
        <v>13</v>
      </c>
      <c r="D92" s="255"/>
      <c r="E92" s="255"/>
      <c r="F92" s="255" t="s">
        <v>14</v>
      </c>
      <c r="G92" s="255"/>
      <c r="H92" s="255" t="s">
        <v>18</v>
      </c>
      <c r="I92" s="255"/>
      <c r="J92" s="255"/>
      <c r="K92" s="255"/>
    </row>
    <row r="93" spans="1:11">
      <c r="A93" s="10"/>
      <c r="B93" s="16" t="s">
        <v>38</v>
      </c>
      <c r="C93" s="240">
        <f>32880000+371352000+11469480+40700000</f>
        <v>456401480</v>
      </c>
      <c r="D93" s="240"/>
      <c r="E93" s="240"/>
      <c r="F93" s="240">
        <f>30140000+371352000+11469480+38200000</f>
        <v>451161480</v>
      </c>
      <c r="G93" s="240"/>
      <c r="H93" s="240">
        <f>C93-F93</f>
        <v>5240000</v>
      </c>
      <c r="I93" s="240"/>
      <c r="J93" s="240"/>
      <c r="K93" s="240"/>
    </row>
    <row r="94" spans="1:11">
      <c r="A94" s="10"/>
      <c r="B94" s="16" t="s">
        <v>39</v>
      </c>
      <c r="C94" s="240">
        <f>59201440+2298500+31900000+7800000+1838000+1730000+2500000+2500000+1065000+2092500+1007500+17652000+8760000+7020000+2005000+7625500+7332500+8855000+89600300+6700000+9289250+8000000+462500+82600000+11412500</f>
        <v>381247490</v>
      </c>
      <c r="D94" s="240"/>
      <c r="E94" s="240"/>
      <c r="F94" s="240">
        <f>56908800+2298500+31900000+7800000+1838000+1730000+2483500+2497000+1065000+2092500+14802000+8640000+6900000+4625500+7332500+8855000+86130300+6575000+9287000+8000000+82600000+11412500</f>
        <v>365773100</v>
      </c>
      <c r="G94" s="240"/>
      <c r="H94" s="240">
        <f t="shared" ref="H94:H95" si="10">C94-F94</f>
        <v>15474390</v>
      </c>
      <c r="I94" s="240"/>
      <c r="J94" s="240"/>
      <c r="K94" s="240"/>
    </row>
    <row r="95" spans="1:11" ht="15" thickBot="1">
      <c r="A95" s="10"/>
      <c r="B95" s="16" t="s">
        <v>40</v>
      </c>
      <c r="C95" s="240">
        <f>1607000+3000000+8100000+41600000</f>
        <v>54307000</v>
      </c>
      <c r="D95" s="240"/>
      <c r="E95" s="240"/>
      <c r="F95" s="240">
        <f>1607000+1925000+41600000</f>
        <v>45132000</v>
      </c>
      <c r="G95" s="240"/>
      <c r="H95" s="240">
        <f t="shared" si="10"/>
        <v>9175000</v>
      </c>
      <c r="I95" s="240"/>
      <c r="J95" s="240"/>
      <c r="K95" s="240"/>
    </row>
    <row r="96" spans="1:11" s="14" customFormat="1" ht="15.75" thickBot="1">
      <c r="A96" s="9"/>
      <c r="B96" s="18" t="s">
        <v>174</v>
      </c>
      <c r="C96" s="258">
        <f>SUM(C93:E95)</f>
        <v>891955970</v>
      </c>
      <c r="D96" s="258"/>
      <c r="E96" s="258"/>
      <c r="F96" s="258">
        <f>SUM(F93:G95)</f>
        <v>862066580</v>
      </c>
      <c r="G96" s="258"/>
      <c r="H96" s="258">
        <f t="shared" ref="H96" si="11">C96-F96</f>
        <v>29889390</v>
      </c>
      <c r="I96" s="258"/>
      <c r="J96" s="258"/>
      <c r="K96" s="258"/>
    </row>
    <row r="97" spans="1:12" ht="15.75" customHeight="1">
      <c r="A97" s="276">
        <v>10</v>
      </c>
      <c r="B97" s="288" t="s">
        <v>41</v>
      </c>
      <c r="C97" s="288"/>
      <c r="D97" s="288"/>
      <c r="E97" s="288"/>
      <c r="F97" s="288"/>
      <c r="G97" s="288"/>
      <c r="H97" s="288"/>
      <c r="I97" s="288"/>
      <c r="J97" s="288"/>
      <c r="K97" s="288"/>
    </row>
    <row r="98" spans="1:12" ht="155.25" customHeight="1" thickBot="1">
      <c r="A98" s="276"/>
      <c r="B98" s="249" t="s">
        <v>148</v>
      </c>
      <c r="C98" s="249"/>
      <c r="D98" s="249"/>
      <c r="E98" s="249"/>
      <c r="F98" s="249"/>
      <c r="G98" s="249"/>
      <c r="H98" s="249"/>
      <c r="I98" s="249"/>
      <c r="J98" s="249"/>
      <c r="K98" s="249"/>
    </row>
    <row r="99" spans="1:12" ht="15.75" customHeight="1" thickBot="1">
      <c r="A99" s="10"/>
      <c r="B99" s="11"/>
      <c r="C99" s="255" t="s">
        <v>13</v>
      </c>
      <c r="D99" s="255"/>
      <c r="E99" s="255"/>
      <c r="F99" s="255" t="s">
        <v>14</v>
      </c>
      <c r="G99" s="255"/>
      <c r="H99" s="255" t="s">
        <v>18</v>
      </c>
      <c r="I99" s="255"/>
      <c r="J99" s="255"/>
      <c r="K99" s="255"/>
    </row>
    <row r="100" spans="1:12">
      <c r="A100" s="10"/>
      <c r="B100" s="19" t="s">
        <v>39</v>
      </c>
      <c r="C100" s="259">
        <f>8000000+22935000+2890000+11149200+10312500+256650+922000+1173600+25500+968000+8750000+878000+1500000</f>
        <v>69760450</v>
      </c>
      <c r="D100" s="259"/>
      <c r="E100" s="259"/>
      <c r="F100" s="259">
        <f>8000000+22577500+2890000+11149200+10312500+256650+822000+1073600+25500+968000+8750000+878000+1500000</f>
        <v>69202950</v>
      </c>
      <c r="G100" s="259"/>
      <c r="H100" s="259">
        <f t="shared" ref="H100" si="12">C100-F100</f>
        <v>557500</v>
      </c>
      <c r="I100" s="259"/>
      <c r="J100" s="259"/>
      <c r="K100" s="259"/>
      <c r="L100" s="20"/>
    </row>
    <row r="101" spans="1:12">
      <c r="A101" s="10"/>
      <c r="B101" s="11" t="s">
        <v>42</v>
      </c>
      <c r="C101" s="259">
        <f>6650000+159364000+132992500+80567000+32104000+127364500+226266650+4063900+11268689</f>
        <v>780641239</v>
      </c>
      <c r="D101" s="259"/>
      <c r="E101" s="259"/>
      <c r="F101" s="259">
        <f>157220000+6650000+132992500+80567000+28254000+96329000+225950650+4063900</f>
        <v>732027050</v>
      </c>
      <c r="G101" s="259"/>
      <c r="H101" s="259">
        <f t="shared" ref="H101" si="13">C101-F101</f>
        <v>48614189</v>
      </c>
      <c r="I101" s="259"/>
      <c r="J101" s="259"/>
      <c r="K101" s="259"/>
      <c r="L101" s="20"/>
    </row>
    <row r="102" spans="1:12" ht="15" thickBot="1">
      <c r="A102" s="10"/>
      <c r="B102" s="11"/>
      <c r="C102" s="259"/>
      <c r="D102" s="259"/>
      <c r="E102" s="259"/>
      <c r="F102" s="259"/>
      <c r="G102" s="259"/>
      <c r="H102" s="259"/>
      <c r="I102" s="259"/>
      <c r="J102" s="259"/>
      <c r="K102" s="259"/>
      <c r="L102" s="15"/>
    </row>
    <row r="103" spans="1:12" s="14" customFormat="1" ht="15.75" thickBot="1">
      <c r="A103" s="9"/>
      <c r="B103" s="34" t="s">
        <v>174</v>
      </c>
      <c r="C103" s="290">
        <f>SUM(C100:E102)</f>
        <v>850401689</v>
      </c>
      <c r="D103" s="290"/>
      <c r="E103" s="290"/>
      <c r="F103" s="290">
        <f>SUM(F100:G102)</f>
        <v>801230000</v>
      </c>
      <c r="G103" s="290"/>
      <c r="H103" s="290">
        <f>SUM(H100:K102)</f>
        <v>49171689</v>
      </c>
      <c r="I103" s="290"/>
      <c r="J103" s="290"/>
      <c r="K103" s="290"/>
      <c r="L103" s="21"/>
    </row>
    <row r="104" spans="1:12" ht="15.75" customHeight="1">
      <c r="A104" s="276">
        <v>11</v>
      </c>
      <c r="B104" s="267" t="s">
        <v>43</v>
      </c>
      <c r="C104" s="267"/>
      <c r="D104" s="267"/>
      <c r="E104" s="267"/>
      <c r="F104" s="267"/>
      <c r="G104" s="267"/>
      <c r="H104" s="267"/>
      <c r="I104" s="267"/>
      <c r="J104" s="267"/>
      <c r="K104" s="267"/>
    </row>
    <row r="105" spans="1:12" ht="58.5" customHeight="1" thickBot="1">
      <c r="A105" s="276"/>
      <c r="B105" s="289" t="s">
        <v>149</v>
      </c>
      <c r="C105" s="289"/>
      <c r="D105" s="289"/>
      <c r="E105" s="289"/>
      <c r="F105" s="289"/>
      <c r="G105" s="289"/>
      <c r="H105" s="289"/>
      <c r="I105" s="289"/>
      <c r="J105" s="289"/>
      <c r="K105" s="289"/>
    </row>
    <row r="106" spans="1:12" ht="15.75" customHeight="1" thickBot="1">
      <c r="A106" s="10"/>
      <c r="B106" s="11"/>
      <c r="C106" s="255" t="s">
        <v>13</v>
      </c>
      <c r="D106" s="255"/>
      <c r="E106" s="255"/>
      <c r="F106" s="255" t="s">
        <v>14</v>
      </c>
      <c r="G106" s="255"/>
      <c r="H106" s="255" t="s">
        <v>18</v>
      </c>
      <c r="I106" s="255"/>
      <c r="J106" s="255"/>
      <c r="K106" s="255"/>
    </row>
    <row r="107" spans="1:12">
      <c r="A107" s="10"/>
      <c r="B107" s="19" t="s">
        <v>39</v>
      </c>
      <c r="C107" s="241">
        <f>9300000+1600000+18070000+12600000+6382315+19827500+1700000+6180000+1700000+2600000</f>
        <v>79959815</v>
      </c>
      <c r="D107" s="241"/>
      <c r="E107" s="241"/>
      <c r="F107" s="241">
        <f>9300000+1600000+18070000+12600000+6381500+19775000+1700000+6180000+1700000+2600000</f>
        <v>79906500</v>
      </c>
      <c r="G107" s="241"/>
      <c r="H107" s="241">
        <f>C107-F107</f>
        <v>53315</v>
      </c>
      <c r="I107" s="241"/>
      <c r="J107" s="241"/>
      <c r="K107" s="241"/>
    </row>
    <row r="108" spans="1:12" ht="15" thickBot="1">
      <c r="A108" s="10"/>
      <c r="B108" s="11" t="s">
        <v>42</v>
      </c>
      <c r="C108" s="241"/>
      <c r="D108" s="241"/>
      <c r="E108" s="241"/>
      <c r="F108" s="241"/>
      <c r="G108" s="241"/>
      <c r="H108" s="241"/>
      <c r="I108" s="241"/>
      <c r="J108" s="241"/>
      <c r="K108" s="241"/>
    </row>
    <row r="109" spans="1:12" s="14" customFormat="1" ht="15.75" thickBot="1">
      <c r="A109" s="9"/>
      <c r="B109" s="34" t="s">
        <v>174</v>
      </c>
      <c r="C109" s="292">
        <f t="shared" ref="C109:H109" si="14">SUM(C107:E108)</f>
        <v>79959815</v>
      </c>
      <c r="D109" s="292"/>
      <c r="E109" s="292"/>
      <c r="F109" s="292">
        <f t="shared" si="14"/>
        <v>79959815</v>
      </c>
      <c r="G109" s="292"/>
      <c r="H109" s="292">
        <f t="shared" si="14"/>
        <v>53315</v>
      </c>
      <c r="I109" s="292"/>
      <c r="J109" s="292"/>
      <c r="K109" s="292"/>
    </row>
    <row r="110" spans="1:12" ht="15.75" customHeight="1">
      <c r="A110" s="276">
        <v>12</v>
      </c>
      <c r="B110" s="267" t="s">
        <v>44</v>
      </c>
      <c r="C110" s="267"/>
      <c r="D110" s="267"/>
      <c r="E110" s="267"/>
      <c r="F110" s="267"/>
      <c r="G110" s="267"/>
      <c r="H110" s="267"/>
      <c r="I110" s="267"/>
      <c r="J110" s="267"/>
      <c r="K110" s="267"/>
    </row>
    <row r="111" spans="1:12" ht="47.25" customHeight="1" thickBot="1">
      <c r="A111" s="276"/>
      <c r="B111" s="291" t="s">
        <v>150</v>
      </c>
      <c r="C111" s="291"/>
      <c r="D111" s="291"/>
      <c r="E111" s="291"/>
      <c r="F111" s="291"/>
      <c r="G111" s="291"/>
      <c r="H111" s="291"/>
      <c r="I111" s="291"/>
      <c r="J111" s="291"/>
      <c r="K111" s="291"/>
    </row>
    <row r="112" spans="1:12" ht="15.75" customHeight="1" thickBot="1">
      <c r="A112" s="10"/>
      <c r="B112" s="11"/>
      <c r="C112" s="255" t="s">
        <v>13</v>
      </c>
      <c r="D112" s="255"/>
      <c r="E112" s="255"/>
      <c r="F112" s="255" t="s">
        <v>14</v>
      </c>
      <c r="G112" s="255"/>
      <c r="H112" s="255" t="s">
        <v>18</v>
      </c>
      <c r="I112" s="255"/>
      <c r="J112" s="255"/>
      <c r="K112" s="255"/>
    </row>
    <row r="113" spans="1:11">
      <c r="A113" s="10"/>
      <c r="B113" s="19" t="s">
        <v>39</v>
      </c>
      <c r="C113" s="241">
        <f>114000+3350000</f>
        <v>3464000</v>
      </c>
      <c r="D113" s="241"/>
      <c r="E113" s="241"/>
      <c r="F113" s="241">
        <f>114000+3350000</f>
        <v>3464000</v>
      </c>
      <c r="G113" s="241"/>
      <c r="H113" s="241">
        <f>C113-F113</f>
        <v>0</v>
      </c>
      <c r="I113" s="241"/>
      <c r="J113" s="241"/>
      <c r="K113" s="241"/>
    </row>
    <row r="114" spans="1:11" ht="15" thickBot="1">
      <c r="A114" s="10"/>
      <c r="B114" s="11" t="s">
        <v>42</v>
      </c>
      <c r="C114" s="241">
        <f>110604500+5494000</f>
        <v>116098500</v>
      </c>
      <c r="D114" s="241"/>
      <c r="E114" s="241"/>
      <c r="F114" s="241">
        <f>110604500</f>
        <v>110604500</v>
      </c>
      <c r="G114" s="241"/>
      <c r="H114" s="241">
        <f>C114-F114</f>
        <v>5494000</v>
      </c>
      <c r="I114" s="241"/>
      <c r="J114" s="241"/>
      <c r="K114" s="241"/>
    </row>
    <row r="115" spans="1:11" s="14" customFormat="1" ht="15.75" thickBot="1">
      <c r="A115" s="9"/>
      <c r="B115" s="34" t="s">
        <v>174</v>
      </c>
      <c r="C115" s="282">
        <f>SUM(C113:E114)</f>
        <v>119562500</v>
      </c>
      <c r="D115" s="283"/>
      <c r="E115" s="283"/>
      <c r="F115" s="282">
        <f>SUM(F113:G114)</f>
        <v>114068500</v>
      </c>
      <c r="G115" s="283"/>
      <c r="H115" s="282">
        <f>SUM(H113:K114)</f>
        <v>5494000</v>
      </c>
      <c r="I115" s="283"/>
      <c r="J115" s="283"/>
      <c r="K115" s="283"/>
    </row>
    <row r="116" spans="1:11" ht="15.75" customHeight="1">
      <c r="A116" s="276">
        <v>13</v>
      </c>
      <c r="B116" s="267" t="s">
        <v>45</v>
      </c>
      <c r="C116" s="267"/>
      <c r="D116" s="267"/>
      <c r="E116" s="267"/>
      <c r="F116" s="267"/>
      <c r="G116" s="267"/>
      <c r="H116" s="267"/>
      <c r="I116" s="267"/>
      <c r="J116" s="267"/>
      <c r="K116" s="267"/>
    </row>
    <row r="117" spans="1:11" ht="39.75" customHeight="1" thickBot="1">
      <c r="A117" s="276"/>
      <c r="B117" s="265" t="s">
        <v>151</v>
      </c>
      <c r="C117" s="265"/>
      <c r="D117" s="265"/>
      <c r="E117" s="265"/>
      <c r="F117" s="265"/>
      <c r="G117" s="265"/>
      <c r="H117" s="265"/>
      <c r="I117" s="265"/>
      <c r="J117" s="265"/>
      <c r="K117" s="265"/>
    </row>
    <row r="118" spans="1:11" ht="15.75" customHeight="1" thickBot="1">
      <c r="A118" s="10"/>
      <c r="B118" s="11"/>
      <c r="C118" s="255" t="s">
        <v>13</v>
      </c>
      <c r="D118" s="255"/>
      <c r="E118" s="255"/>
      <c r="F118" s="255" t="s">
        <v>14</v>
      </c>
      <c r="G118" s="255"/>
      <c r="H118" s="255" t="s">
        <v>18</v>
      </c>
      <c r="I118" s="255"/>
      <c r="J118" s="255"/>
      <c r="K118" s="255"/>
    </row>
    <row r="119" spans="1:11">
      <c r="A119" s="10"/>
      <c r="B119" s="11" t="s">
        <v>132</v>
      </c>
      <c r="C119" s="241">
        <v>5562500</v>
      </c>
      <c r="D119" s="241"/>
      <c r="E119" s="241"/>
      <c r="F119" s="241">
        <f>2000000</f>
        <v>2000000</v>
      </c>
      <c r="G119" s="241"/>
      <c r="H119" s="241">
        <f>C119-F119</f>
        <v>3562500</v>
      </c>
      <c r="I119" s="241"/>
      <c r="J119" s="241"/>
      <c r="K119" s="241"/>
    </row>
    <row r="120" spans="1:11" ht="15" thickBot="1">
      <c r="A120" s="10"/>
      <c r="B120" s="11"/>
      <c r="C120" s="241"/>
      <c r="D120" s="241"/>
      <c r="E120" s="241"/>
      <c r="F120" s="241"/>
      <c r="G120" s="241"/>
      <c r="H120" s="241"/>
      <c r="I120" s="241"/>
      <c r="J120" s="241"/>
      <c r="K120" s="241"/>
    </row>
    <row r="121" spans="1:11" s="14" customFormat="1" ht="15.75" thickBot="1">
      <c r="A121" s="9"/>
      <c r="B121" s="34" t="s">
        <v>174</v>
      </c>
      <c r="C121" s="292">
        <f t="shared" ref="C121:H121" si="15">SUM(C119:E120)</f>
        <v>5562500</v>
      </c>
      <c r="D121" s="292"/>
      <c r="E121" s="292"/>
      <c r="F121" s="292">
        <f t="shared" si="15"/>
        <v>5562500</v>
      </c>
      <c r="G121" s="292"/>
      <c r="H121" s="292">
        <f t="shared" si="15"/>
        <v>3562500</v>
      </c>
      <c r="I121" s="292"/>
      <c r="J121" s="292"/>
      <c r="K121" s="292"/>
    </row>
    <row r="122" spans="1:11" ht="15.75" customHeight="1">
      <c r="A122" s="276">
        <v>14</v>
      </c>
      <c r="B122" s="267" t="s">
        <v>46</v>
      </c>
      <c r="C122" s="267"/>
      <c r="D122" s="267"/>
      <c r="E122" s="267"/>
      <c r="F122" s="267"/>
      <c r="G122" s="267"/>
      <c r="H122" s="267"/>
      <c r="I122" s="267"/>
      <c r="J122" s="267"/>
      <c r="K122" s="267"/>
    </row>
    <row r="123" spans="1:11" ht="102" customHeight="1" thickBot="1">
      <c r="A123" s="276"/>
      <c r="B123" s="265" t="s">
        <v>152</v>
      </c>
      <c r="C123" s="265"/>
      <c r="D123" s="265"/>
      <c r="E123" s="265"/>
      <c r="F123" s="265"/>
      <c r="G123" s="265"/>
      <c r="H123" s="265"/>
      <c r="I123" s="265"/>
      <c r="J123" s="265"/>
      <c r="K123" s="265"/>
    </row>
    <row r="124" spans="1:11" ht="15.75" customHeight="1" thickBot="1">
      <c r="A124" s="10"/>
      <c r="B124" s="11"/>
      <c r="C124" s="255" t="s">
        <v>13</v>
      </c>
      <c r="D124" s="255"/>
      <c r="E124" s="255"/>
      <c r="F124" s="255" t="s">
        <v>14</v>
      </c>
      <c r="G124" s="255"/>
      <c r="H124" s="255" t="s">
        <v>18</v>
      </c>
      <c r="I124" s="255"/>
      <c r="J124" s="255"/>
      <c r="K124" s="255"/>
    </row>
    <row r="125" spans="1:11" s="14" customFormat="1" ht="15">
      <c r="A125" s="9"/>
      <c r="B125" s="22" t="s">
        <v>38</v>
      </c>
      <c r="C125" s="242">
        <f>SUM(C126:E129)</f>
        <v>456401480</v>
      </c>
      <c r="D125" s="242"/>
      <c r="E125" s="242"/>
      <c r="F125" s="242">
        <f>SUM(F126:G129)</f>
        <v>451161480</v>
      </c>
      <c r="G125" s="242"/>
      <c r="H125" s="242">
        <f>C125-F125</f>
        <v>5240000</v>
      </c>
      <c r="I125" s="242"/>
      <c r="J125" s="242"/>
      <c r="K125" s="242"/>
    </row>
    <row r="126" spans="1:11" ht="28.5">
      <c r="A126" s="10"/>
      <c r="B126" s="23" t="s">
        <v>47</v>
      </c>
      <c r="C126" s="243">
        <v>32880000</v>
      </c>
      <c r="D126" s="243"/>
      <c r="E126" s="243"/>
      <c r="F126" s="241">
        <v>30140000</v>
      </c>
      <c r="G126" s="241"/>
      <c r="H126" s="241">
        <f>C126-F126</f>
        <v>2740000</v>
      </c>
      <c r="I126" s="241"/>
      <c r="J126" s="241"/>
      <c r="K126" s="241"/>
    </row>
    <row r="127" spans="1:11" ht="33.75" customHeight="1">
      <c r="A127" s="10"/>
      <c r="B127" s="19" t="s">
        <v>48</v>
      </c>
      <c r="C127" s="243">
        <v>371352000</v>
      </c>
      <c r="D127" s="243"/>
      <c r="E127" s="243"/>
      <c r="F127" s="241">
        <v>371352000</v>
      </c>
      <c r="G127" s="241"/>
      <c r="H127" s="241">
        <f t="shared" ref="H127:H151" si="16">C127-F127</f>
        <v>0</v>
      </c>
      <c r="I127" s="241"/>
      <c r="J127" s="241"/>
      <c r="K127" s="241"/>
    </row>
    <row r="128" spans="1:11" ht="32.25" customHeight="1">
      <c r="A128" s="10"/>
      <c r="B128" s="19" t="s">
        <v>49</v>
      </c>
      <c r="C128" s="243">
        <v>11469480</v>
      </c>
      <c r="D128" s="243"/>
      <c r="E128" s="243"/>
      <c r="F128" s="241">
        <v>11469480</v>
      </c>
      <c r="G128" s="241"/>
      <c r="H128" s="241">
        <f t="shared" si="16"/>
        <v>0</v>
      </c>
      <c r="I128" s="241"/>
      <c r="J128" s="241"/>
      <c r="K128" s="241"/>
    </row>
    <row r="129" spans="1:11">
      <c r="A129" s="10"/>
      <c r="B129" s="23" t="s">
        <v>50</v>
      </c>
      <c r="C129" s="243">
        <v>40700000</v>
      </c>
      <c r="D129" s="243"/>
      <c r="E129" s="243"/>
      <c r="F129" s="241">
        <v>38200000</v>
      </c>
      <c r="G129" s="241"/>
      <c r="H129" s="241">
        <f t="shared" si="16"/>
        <v>2500000</v>
      </c>
      <c r="I129" s="241"/>
      <c r="J129" s="241"/>
      <c r="K129" s="241"/>
    </row>
    <row r="130" spans="1:11" s="14" customFormat="1" ht="15">
      <c r="A130" s="9"/>
      <c r="B130" s="22"/>
      <c r="C130" s="293"/>
      <c r="D130" s="293"/>
      <c r="E130" s="293"/>
      <c r="F130" s="242"/>
      <c r="G130" s="242"/>
      <c r="H130" s="241">
        <f t="shared" si="16"/>
        <v>0</v>
      </c>
      <c r="I130" s="241"/>
      <c r="J130" s="241"/>
      <c r="K130" s="241"/>
    </row>
    <row r="131" spans="1:11" s="14" customFormat="1" ht="15">
      <c r="A131" s="9"/>
      <c r="B131" s="22" t="s">
        <v>51</v>
      </c>
      <c r="C131" s="293">
        <f>SUM(C132:E138)</f>
        <v>582681755</v>
      </c>
      <c r="D131" s="293"/>
      <c r="E131" s="293"/>
      <c r="F131" s="242">
        <f>SUM(F132:G138)</f>
        <v>566596550</v>
      </c>
      <c r="G131" s="242"/>
      <c r="H131" s="242">
        <f t="shared" si="16"/>
        <v>16085205</v>
      </c>
      <c r="I131" s="242"/>
      <c r="J131" s="242"/>
      <c r="K131" s="242"/>
    </row>
    <row r="132" spans="1:11">
      <c r="A132" s="10"/>
      <c r="B132" s="23" t="s">
        <v>133</v>
      </c>
      <c r="C132" s="239">
        <v>33145000</v>
      </c>
      <c r="D132" s="239"/>
      <c r="E132" s="239"/>
      <c r="F132" s="240">
        <v>33145000</v>
      </c>
      <c r="G132" s="240"/>
      <c r="H132" s="241">
        <f t="shared" si="16"/>
        <v>0</v>
      </c>
      <c r="I132" s="241"/>
      <c r="J132" s="241"/>
      <c r="K132" s="241"/>
    </row>
    <row r="133" spans="1:11" ht="28.5" customHeight="1">
      <c r="A133" s="10"/>
      <c r="B133" s="23" t="s">
        <v>52</v>
      </c>
      <c r="C133" s="243">
        <f>23101440+2298500+1838000+1250000+315000+1392500+182500+9097000+955000+1865000+430000+2150500+4167500+1255000+45025300+2900000+9289250+262500+45600000+1787500+8000000+5280000+970000+1237500+256650+922000+1173600+25500+968000+878000+1500000+6300000+550000+4055000+12600000+4732315+500000+805000+500000+1000000+114000+550000</f>
        <v>208080055</v>
      </c>
      <c r="D133" s="243"/>
      <c r="E133" s="243"/>
      <c r="F133" s="241">
        <v>203644350</v>
      </c>
      <c r="G133" s="241"/>
      <c r="H133" s="241">
        <f t="shared" si="16"/>
        <v>4435705</v>
      </c>
      <c r="I133" s="241"/>
      <c r="J133" s="241"/>
      <c r="K133" s="241"/>
    </row>
    <row r="134" spans="1:11">
      <c r="A134" s="10"/>
      <c r="B134" s="23" t="s">
        <v>53</v>
      </c>
      <c r="C134" s="243">
        <v>237855000</v>
      </c>
      <c r="D134" s="243"/>
      <c r="E134" s="243"/>
      <c r="F134" s="241">
        <v>228340000</v>
      </c>
      <c r="G134" s="241"/>
      <c r="H134" s="241">
        <f t="shared" si="16"/>
        <v>9515000</v>
      </c>
      <c r="I134" s="241"/>
      <c r="J134" s="241"/>
      <c r="K134" s="241"/>
    </row>
    <row r="135" spans="1:11" ht="28.5" customHeight="1">
      <c r="A135" s="10"/>
      <c r="B135" s="23" t="s">
        <v>54</v>
      </c>
      <c r="C135" s="243">
        <f>8150000+1000000</f>
        <v>9150000</v>
      </c>
      <c r="D135" s="243"/>
      <c r="E135" s="243"/>
      <c r="F135" s="241">
        <v>7510000</v>
      </c>
      <c r="G135" s="241"/>
      <c r="H135" s="241">
        <f t="shared" si="16"/>
        <v>1640000</v>
      </c>
      <c r="I135" s="241"/>
      <c r="J135" s="241"/>
      <c r="K135" s="241"/>
    </row>
    <row r="136" spans="1:11">
      <c r="A136" s="10"/>
      <c r="B136" s="23" t="s">
        <v>55</v>
      </c>
      <c r="C136" s="243">
        <v>8150000</v>
      </c>
      <c r="D136" s="243"/>
      <c r="E136" s="243"/>
      <c r="F136" s="241">
        <v>7711000</v>
      </c>
      <c r="G136" s="241"/>
      <c r="H136" s="241">
        <f t="shared" si="16"/>
        <v>439000</v>
      </c>
      <c r="I136" s="241"/>
      <c r="J136" s="241"/>
      <c r="K136" s="241"/>
    </row>
    <row r="137" spans="1:11">
      <c r="A137" s="10"/>
      <c r="B137" s="23" t="s">
        <v>56</v>
      </c>
      <c r="C137" s="243">
        <f>2000000+2500000</f>
        <v>4500000</v>
      </c>
      <c r="D137" s="243"/>
      <c r="E137" s="243"/>
      <c r="F137" s="241">
        <v>4497000</v>
      </c>
      <c r="G137" s="241"/>
      <c r="H137" s="241">
        <f t="shared" si="16"/>
        <v>3000</v>
      </c>
      <c r="I137" s="241"/>
      <c r="J137" s="241"/>
      <c r="K137" s="241"/>
    </row>
    <row r="138" spans="1:11" ht="30" customHeight="1">
      <c r="A138" s="10"/>
      <c r="B138" s="23" t="s">
        <v>57</v>
      </c>
      <c r="C138" s="243">
        <f>40201700+41600000</f>
        <v>81801700</v>
      </c>
      <c r="D138" s="243"/>
      <c r="E138" s="243"/>
      <c r="F138" s="241">
        <f>40149200+41600000</f>
        <v>81749200</v>
      </c>
      <c r="G138" s="241"/>
      <c r="H138" s="241">
        <f t="shared" si="16"/>
        <v>52500</v>
      </c>
      <c r="I138" s="241"/>
      <c r="J138" s="241"/>
      <c r="K138" s="241"/>
    </row>
    <row r="139" spans="1:11" s="14" customFormat="1" ht="15">
      <c r="A139" s="9"/>
      <c r="B139" s="22"/>
      <c r="C139" s="242"/>
      <c r="D139" s="242"/>
      <c r="E139" s="242"/>
      <c r="F139" s="242"/>
      <c r="G139" s="242"/>
      <c r="H139" s="241">
        <f t="shared" si="16"/>
        <v>0</v>
      </c>
      <c r="I139" s="241"/>
      <c r="J139" s="241"/>
      <c r="K139" s="241"/>
    </row>
    <row r="140" spans="1:11" s="14" customFormat="1" ht="15">
      <c r="A140" s="9"/>
      <c r="B140" s="22" t="s">
        <v>40</v>
      </c>
      <c r="C140" s="242">
        <f>SUM(C141:E149)</f>
        <v>902796739</v>
      </c>
      <c r="D140" s="242"/>
      <c r="E140" s="242"/>
      <c r="F140" s="242">
        <f>SUM(F141:G149)</f>
        <v>839513550</v>
      </c>
      <c r="G140" s="242"/>
      <c r="H140" s="242">
        <f t="shared" si="16"/>
        <v>63283189</v>
      </c>
      <c r="I140" s="242"/>
      <c r="J140" s="242"/>
      <c r="K140" s="242"/>
    </row>
    <row r="141" spans="1:11" ht="14.25" customHeight="1">
      <c r="A141" s="10"/>
      <c r="B141" s="23" t="s">
        <v>58</v>
      </c>
      <c r="C141" s="241"/>
      <c r="D141" s="241"/>
      <c r="E141" s="241"/>
      <c r="F141" s="241"/>
      <c r="G141" s="241"/>
      <c r="H141" s="241">
        <f t="shared" si="16"/>
        <v>0</v>
      </c>
      <c r="I141" s="241"/>
      <c r="J141" s="241"/>
      <c r="K141" s="241"/>
    </row>
    <row r="142" spans="1:11" ht="28.5">
      <c r="A142" s="10"/>
      <c r="B142" s="23" t="s">
        <v>59</v>
      </c>
      <c r="C142" s="241">
        <v>3000000</v>
      </c>
      <c r="D142" s="241"/>
      <c r="E142" s="241"/>
      <c r="F142" s="241">
        <v>1925000</v>
      </c>
      <c r="G142" s="241"/>
      <c r="H142" s="241">
        <f t="shared" si="16"/>
        <v>1075000</v>
      </c>
      <c r="I142" s="241"/>
      <c r="J142" s="241"/>
      <c r="K142" s="241"/>
    </row>
    <row r="143" spans="1:11">
      <c r="A143" s="10"/>
      <c r="B143" s="23" t="s">
        <v>60</v>
      </c>
      <c r="C143" s="241"/>
      <c r="D143" s="241"/>
      <c r="E143" s="241"/>
      <c r="F143" s="241"/>
      <c r="G143" s="241"/>
      <c r="H143" s="241">
        <f t="shared" si="16"/>
        <v>0</v>
      </c>
      <c r="I143" s="241"/>
      <c r="J143" s="241"/>
      <c r="K143" s="241"/>
    </row>
    <row r="144" spans="1:11" ht="17.25" customHeight="1">
      <c r="A144" s="10"/>
      <c r="B144" s="19" t="s">
        <v>61</v>
      </c>
      <c r="C144" s="241">
        <v>218916650</v>
      </c>
      <c r="D144" s="241"/>
      <c r="E144" s="241"/>
      <c r="F144" s="241">
        <v>218600650</v>
      </c>
      <c r="G144" s="241"/>
      <c r="H144" s="241">
        <f t="shared" si="16"/>
        <v>316000</v>
      </c>
      <c r="I144" s="241"/>
      <c r="J144" s="241"/>
      <c r="K144" s="241"/>
    </row>
    <row r="145" spans="1:14">
      <c r="A145" s="10"/>
      <c r="B145" s="23" t="s">
        <v>62</v>
      </c>
      <c r="C145" s="241">
        <v>372673500</v>
      </c>
      <c r="D145" s="241"/>
      <c r="E145" s="241"/>
      <c r="F145" s="241">
        <v>365035500</v>
      </c>
      <c r="G145" s="241"/>
      <c r="H145" s="241">
        <f t="shared" si="16"/>
        <v>7638000</v>
      </c>
      <c r="I145" s="241"/>
      <c r="J145" s="241"/>
      <c r="K145" s="241"/>
    </row>
    <row r="146" spans="1:14">
      <c r="A146" s="10"/>
      <c r="B146" s="23" t="s">
        <v>63</v>
      </c>
      <c r="C146" s="241"/>
      <c r="D146" s="241"/>
      <c r="E146" s="241"/>
      <c r="F146" s="241"/>
      <c r="G146" s="241"/>
      <c r="H146" s="241">
        <f t="shared" si="16"/>
        <v>0</v>
      </c>
      <c r="I146" s="241"/>
      <c r="J146" s="241"/>
      <c r="K146" s="241"/>
    </row>
    <row r="147" spans="1:14" ht="28.5" customHeight="1">
      <c r="A147" s="10"/>
      <c r="B147" s="23" t="s">
        <v>64</v>
      </c>
      <c r="C147" s="241">
        <v>277424000</v>
      </c>
      <c r="D147" s="241"/>
      <c r="E147" s="241"/>
      <c r="F147" s="241">
        <v>242538500</v>
      </c>
      <c r="G147" s="241"/>
      <c r="H147" s="241">
        <f t="shared" si="16"/>
        <v>34885500</v>
      </c>
      <c r="I147" s="241"/>
      <c r="J147" s="241"/>
      <c r="K147" s="241"/>
    </row>
    <row r="148" spans="1:14" ht="15.75" customHeight="1">
      <c r="A148" s="10"/>
      <c r="B148" s="23" t="s">
        <v>65</v>
      </c>
      <c r="C148" s="241">
        <v>18618689</v>
      </c>
      <c r="D148" s="241"/>
      <c r="E148" s="241"/>
      <c r="F148" s="241">
        <v>7350000</v>
      </c>
      <c r="G148" s="241"/>
      <c r="H148" s="241">
        <f t="shared" si="16"/>
        <v>11268689</v>
      </c>
      <c r="I148" s="241"/>
      <c r="J148" s="241"/>
      <c r="K148" s="241"/>
      <c r="M148" s="15"/>
    </row>
    <row r="149" spans="1:14">
      <c r="A149" s="10"/>
      <c r="B149" s="23" t="s">
        <v>66</v>
      </c>
      <c r="C149" s="241">
        <v>12163900</v>
      </c>
      <c r="D149" s="241"/>
      <c r="E149" s="241"/>
      <c r="F149" s="241">
        <f>4063900</f>
        <v>4063900</v>
      </c>
      <c r="G149" s="241"/>
      <c r="H149" s="241">
        <f t="shared" si="16"/>
        <v>8100000</v>
      </c>
      <c r="I149" s="241"/>
      <c r="J149" s="241"/>
      <c r="K149" s="241"/>
      <c r="L149" s="15"/>
      <c r="M149" s="15"/>
    </row>
    <row r="150" spans="1:14" s="14" customFormat="1" ht="15">
      <c r="A150" s="9"/>
      <c r="B150" s="22" t="s">
        <v>132</v>
      </c>
      <c r="C150" s="242">
        <f>SUM(C151)</f>
        <v>5562500</v>
      </c>
      <c r="D150" s="242"/>
      <c r="E150" s="242"/>
      <c r="F150" s="242">
        <f>SUM(F151)</f>
        <v>2000000</v>
      </c>
      <c r="G150" s="242"/>
      <c r="H150" s="242">
        <f t="shared" si="16"/>
        <v>3562500</v>
      </c>
      <c r="I150" s="242"/>
      <c r="J150" s="242"/>
      <c r="K150" s="242"/>
    </row>
    <row r="151" spans="1:14" ht="15" thickBot="1">
      <c r="A151" s="10"/>
      <c r="B151" s="23" t="s">
        <v>132</v>
      </c>
      <c r="C151" s="241">
        <v>5562500</v>
      </c>
      <c r="D151" s="241"/>
      <c r="E151" s="241"/>
      <c r="F151" s="241">
        <v>2000000</v>
      </c>
      <c r="G151" s="241"/>
      <c r="H151" s="241">
        <f t="shared" si="16"/>
        <v>3562500</v>
      </c>
      <c r="I151" s="241"/>
      <c r="J151" s="241"/>
      <c r="K151" s="241"/>
    </row>
    <row r="152" spans="1:14" s="14" customFormat="1" ht="15.75" thickBot="1">
      <c r="A152" s="9"/>
      <c r="B152" s="22" t="s">
        <v>174</v>
      </c>
      <c r="C152" s="292">
        <f>C125+C131+C140+C150</f>
        <v>1947442474</v>
      </c>
      <c r="D152" s="292"/>
      <c r="E152" s="292"/>
      <c r="F152" s="292">
        <f>F125+F131+F140+F150</f>
        <v>1859271580</v>
      </c>
      <c r="G152" s="292"/>
      <c r="H152" s="292">
        <f>C152-F152</f>
        <v>88170894</v>
      </c>
      <c r="I152" s="292"/>
      <c r="J152" s="292"/>
      <c r="K152" s="292"/>
      <c r="L152" s="21"/>
    </row>
    <row r="153" spans="1:14" ht="15.75" customHeight="1">
      <c r="A153" s="9">
        <v>15</v>
      </c>
      <c r="B153" s="267" t="s">
        <v>67</v>
      </c>
      <c r="C153" s="267"/>
      <c r="D153" s="267"/>
      <c r="E153" s="267"/>
      <c r="F153" s="267"/>
      <c r="G153" s="267"/>
      <c r="H153" s="267"/>
      <c r="I153" s="267"/>
      <c r="J153" s="267"/>
      <c r="K153" s="267"/>
      <c r="L153" s="237"/>
      <c r="M153" s="237"/>
      <c r="N153" s="238"/>
    </row>
    <row r="154" spans="1:14" ht="39" customHeight="1" thickBot="1">
      <c r="A154" s="9"/>
      <c r="B154" s="249" t="s">
        <v>153</v>
      </c>
      <c r="C154" s="249"/>
      <c r="D154" s="249"/>
      <c r="E154" s="249"/>
      <c r="F154" s="249"/>
      <c r="G154" s="249"/>
      <c r="H154" s="249"/>
      <c r="I154" s="249"/>
      <c r="J154" s="249"/>
      <c r="K154" s="249"/>
      <c r="L154" s="24"/>
      <c r="M154" s="24"/>
      <c r="N154" s="24"/>
    </row>
    <row r="155" spans="1:14" ht="15.75" customHeight="1" thickBot="1">
      <c r="A155" s="10"/>
      <c r="B155" s="11"/>
      <c r="C155" s="255" t="s">
        <v>13</v>
      </c>
      <c r="D155" s="255"/>
      <c r="E155" s="255"/>
      <c r="F155" s="255" t="s">
        <v>14</v>
      </c>
      <c r="G155" s="255"/>
      <c r="H155" s="255" t="s">
        <v>18</v>
      </c>
      <c r="I155" s="255"/>
      <c r="J155" s="255"/>
      <c r="K155" s="255"/>
    </row>
    <row r="156" spans="1:14" s="14" customFormat="1" ht="30" customHeight="1">
      <c r="A156" s="9"/>
      <c r="B156" s="22" t="s">
        <v>68</v>
      </c>
      <c r="C156" s="242">
        <f>SUM(C157:E161)</f>
        <v>891955970</v>
      </c>
      <c r="D156" s="242"/>
      <c r="E156" s="242"/>
      <c r="F156" s="242">
        <f>SUM(F157:G161)</f>
        <v>862066580</v>
      </c>
      <c r="G156" s="242"/>
      <c r="H156" s="242">
        <f>C156-F156</f>
        <v>29889390</v>
      </c>
      <c r="I156" s="242"/>
      <c r="J156" s="242"/>
      <c r="K156" s="242"/>
    </row>
    <row r="157" spans="1:14" ht="57" customHeight="1">
      <c r="A157" s="10"/>
      <c r="B157" s="23" t="s">
        <v>69</v>
      </c>
      <c r="C157" s="241">
        <v>557601420</v>
      </c>
      <c r="D157" s="241"/>
      <c r="E157" s="241"/>
      <c r="F157" s="241">
        <v>550068780</v>
      </c>
      <c r="G157" s="241"/>
      <c r="H157" s="241">
        <f>C157-F157</f>
        <v>7532640</v>
      </c>
      <c r="I157" s="241"/>
      <c r="J157" s="241"/>
      <c r="K157" s="241"/>
    </row>
    <row r="158" spans="1:14" ht="30" customHeight="1">
      <c r="A158" s="10"/>
      <c r="B158" s="23" t="s">
        <v>70</v>
      </c>
      <c r="C158" s="241">
        <v>21275000</v>
      </c>
      <c r="D158" s="241"/>
      <c r="E158" s="241"/>
      <c r="F158" s="241">
        <v>12080500</v>
      </c>
      <c r="G158" s="241"/>
      <c r="H158" s="241">
        <f t="shared" ref="H158:H191" si="17">C158-F158</f>
        <v>9194500</v>
      </c>
      <c r="I158" s="241"/>
      <c r="J158" s="241"/>
      <c r="K158" s="241"/>
    </row>
    <row r="159" spans="1:14" ht="48.75" customHeight="1">
      <c r="A159" s="10"/>
      <c r="B159" s="23" t="s">
        <v>71</v>
      </c>
      <c r="C159" s="241">
        <v>4165000</v>
      </c>
      <c r="D159" s="241"/>
      <c r="E159" s="241"/>
      <c r="F159" s="241">
        <v>3157500</v>
      </c>
      <c r="G159" s="241"/>
      <c r="H159" s="241">
        <f t="shared" si="17"/>
        <v>1007500</v>
      </c>
      <c r="I159" s="241"/>
      <c r="J159" s="241"/>
      <c r="K159" s="241"/>
    </row>
    <row r="160" spans="1:14" ht="43.5" customHeight="1">
      <c r="A160" s="10"/>
      <c r="B160" s="23" t="s">
        <v>72</v>
      </c>
      <c r="C160" s="241">
        <v>173302050</v>
      </c>
      <c r="D160" s="241"/>
      <c r="E160" s="241"/>
      <c r="F160" s="241">
        <v>161147300</v>
      </c>
      <c r="G160" s="241"/>
      <c r="H160" s="241">
        <f t="shared" si="17"/>
        <v>12154750</v>
      </c>
      <c r="I160" s="241"/>
      <c r="J160" s="241"/>
      <c r="K160" s="241"/>
    </row>
    <row r="161" spans="1:11">
      <c r="A161" s="10"/>
      <c r="B161" s="23" t="s">
        <v>73</v>
      </c>
      <c r="C161" s="241">
        <v>135612500</v>
      </c>
      <c r="D161" s="241"/>
      <c r="E161" s="241"/>
      <c r="F161" s="241">
        <v>135612500</v>
      </c>
      <c r="G161" s="241"/>
      <c r="H161" s="241">
        <f t="shared" si="17"/>
        <v>0</v>
      </c>
      <c r="I161" s="241"/>
      <c r="J161" s="241"/>
      <c r="K161" s="241"/>
    </row>
    <row r="162" spans="1:11" s="14" customFormat="1" ht="15.75" customHeight="1">
      <c r="A162" s="9"/>
      <c r="B162" s="22" t="s">
        <v>74</v>
      </c>
      <c r="C162" s="242">
        <f>SUM(C163:E170)</f>
        <v>850401689</v>
      </c>
      <c r="D162" s="242"/>
      <c r="E162" s="242"/>
      <c r="F162" s="242">
        <f>SUM(F163:G171)</f>
        <v>801230000</v>
      </c>
      <c r="G162" s="242"/>
      <c r="H162" s="242">
        <f t="shared" si="17"/>
        <v>49171689</v>
      </c>
      <c r="I162" s="242"/>
      <c r="J162" s="242"/>
      <c r="K162" s="242"/>
    </row>
    <row r="163" spans="1:11">
      <c r="A163" s="10"/>
      <c r="B163" s="23" t="s">
        <v>75</v>
      </c>
      <c r="C163" s="241">
        <v>8000000</v>
      </c>
      <c r="D163" s="241"/>
      <c r="E163" s="241"/>
      <c r="F163" s="241">
        <v>8000000</v>
      </c>
      <c r="G163" s="241"/>
      <c r="H163" s="241">
        <f t="shared" si="17"/>
        <v>0</v>
      </c>
      <c r="I163" s="241"/>
      <c r="J163" s="241"/>
      <c r="K163" s="241"/>
    </row>
    <row r="164" spans="1:11">
      <c r="A164" s="10"/>
      <c r="B164" s="23" t="s">
        <v>76</v>
      </c>
      <c r="C164" s="241">
        <v>47286700</v>
      </c>
      <c r="D164" s="241"/>
      <c r="E164" s="241"/>
      <c r="F164" s="241">
        <v>46929200</v>
      </c>
      <c r="G164" s="241"/>
      <c r="H164" s="241">
        <f t="shared" si="17"/>
        <v>357500</v>
      </c>
      <c r="I164" s="241"/>
      <c r="J164" s="241"/>
      <c r="K164" s="241"/>
    </row>
    <row r="165" spans="1:11" ht="28.5">
      <c r="A165" s="10"/>
      <c r="B165" s="23" t="s">
        <v>77</v>
      </c>
      <c r="C165" s="241">
        <v>542387750</v>
      </c>
      <c r="D165" s="241"/>
      <c r="E165" s="241"/>
      <c r="F165" s="241">
        <v>505158250</v>
      </c>
      <c r="G165" s="241"/>
      <c r="H165" s="241">
        <f t="shared" si="17"/>
        <v>37229500</v>
      </c>
      <c r="I165" s="241"/>
      <c r="J165" s="241"/>
      <c r="K165" s="241"/>
    </row>
    <row r="166" spans="1:11" ht="13.5" customHeight="1">
      <c r="A166" s="10"/>
      <c r="B166" s="23" t="s">
        <v>78</v>
      </c>
      <c r="C166" s="241">
        <v>235894650</v>
      </c>
      <c r="D166" s="241"/>
      <c r="E166" s="241"/>
      <c r="F166" s="241">
        <v>235578650</v>
      </c>
      <c r="G166" s="241"/>
      <c r="H166" s="241">
        <f t="shared" si="17"/>
        <v>316000</v>
      </c>
      <c r="I166" s="241"/>
      <c r="J166" s="241"/>
      <c r="K166" s="241"/>
    </row>
    <row r="167" spans="1:11" ht="28.5">
      <c r="A167" s="10"/>
      <c r="B167" s="23" t="s">
        <v>79</v>
      </c>
      <c r="C167" s="241"/>
      <c r="D167" s="241"/>
      <c r="E167" s="241"/>
      <c r="F167" s="241"/>
      <c r="G167" s="241"/>
      <c r="H167" s="241">
        <f t="shared" si="17"/>
        <v>0</v>
      </c>
      <c r="I167" s="241"/>
      <c r="J167" s="241"/>
      <c r="K167" s="241"/>
    </row>
    <row r="168" spans="1:11" ht="30.75" customHeight="1">
      <c r="A168" s="10"/>
      <c r="B168" s="23" t="s">
        <v>80</v>
      </c>
      <c r="C168" s="241">
        <v>16832589</v>
      </c>
      <c r="D168" s="241"/>
      <c r="E168" s="241"/>
      <c r="F168" s="241">
        <v>5563900</v>
      </c>
      <c r="G168" s="241"/>
      <c r="H168" s="241">
        <f t="shared" si="17"/>
        <v>11268689</v>
      </c>
      <c r="I168" s="241"/>
      <c r="J168" s="241"/>
      <c r="K168" s="241"/>
    </row>
    <row r="169" spans="1:11" ht="28.5">
      <c r="A169" s="10"/>
      <c r="B169" s="23" t="s">
        <v>81</v>
      </c>
      <c r="C169" s="241"/>
      <c r="D169" s="241"/>
      <c r="E169" s="241"/>
      <c r="F169" s="241"/>
      <c r="G169" s="241"/>
      <c r="H169" s="241">
        <f t="shared" si="17"/>
        <v>0</v>
      </c>
      <c r="I169" s="241"/>
      <c r="J169" s="241"/>
      <c r="K169" s="241"/>
    </row>
    <row r="170" spans="1:11">
      <c r="A170" s="10"/>
      <c r="B170" s="23" t="s">
        <v>82</v>
      </c>
      <c r="C170" s="241"/>
      <c r="D170" s="241"/>
      <c r="E170" s="241"/>
      <c r="F170" s="241"/>
      <c r="G170" s="241"/>
      <c r="H170" s="241">
        <f t="shared" si="17"/>
        <v>0</v>
      </c>
      <c r="I170" s="241"/>
      <c r="J170" s="241"/>
      <c r="K170" s="241"/>
    </row>
    <row r="171" spans="1:11" ht="8.25" customHeight="1">
      <c r="A171" s="10"/>
      <c r="B171" s="23"/>
      <c r="C171" s="241"/>
      <c r="D171" s="241"/>
      <c r="E171" s="241"/>
      <c r="F171" s="241"/>
      <c r="G171" s="241"/>
      <c r="H171" s="241">
        <f t="shared" si="17"/>
        <v>0</v>
      </c>
      <c r="I171" s="241"/>
      <c r="J171" s="241"/>
      <c r="K171" s="241"/>
    </row>
    <row r="172" spans="1:11" s="14" customFormat="1" ht="27.75" customHeight="1">
      <c r="A172" s="9"/>
      <c r="B172" s="22" t="s">
        <v>83</v>
      </c>
      <c r="C172" s="242">
        <f>SUM(C173:E177)</f>
        <v>79959815</v>
      </c>
      <c r="D172" s="242"/>
      <c r="E172" s="242"/>
      <c r="F172" s="242">
        <f>SUM(F173:G177)</f>
        <v>79906500</v>
      </c>
      <c r="G172" s="242"/>
      <c r="H172" s="242">
        <f t="shared" si="17"/>
        <v>53315</v>
      </c>
      <c r="I172" s="242"/>
      <c r="J172" s="242"/>
      <c r="K172" s="242"/>
    </row>
    <row r="173" spans="1:11" ht="41.25" customHeight="1">
      <c r="A173" s="10"/>
      <c r="B173" s="23" t="s">
        <v>84</v>
      </c>
      <c r="C173" s="241"/>
      <c r="D173" s="241"/>
      <c r="E173" s="241"/>
      <c r="F173" s="241"/>
      <c r="G173" s="241"/>
      <c r="H173" s="241">
        <f t="shared" si="17"/>
        <v>0</v>
      </c>
      <c r="I173" s="241"/>
      <c r="J173" s="241"/>
      <c r="K173" s="241"/>
    </row>
    <row r="174" spans="1:11" ht="15" customHeight="1">
      <c r="A174" s="10"/>
      <c r="B174" s="23" t="s">
        <v>85</v>
      </c>
      <c r="C174" s="241">
        <v>41570000</v>
      </c>
      <c r="D174" s="241"/>
      <c r="E174" s="241"/>
      <c r="F174" s="241">
        <v>41570000</v>
      </c>
      <c r="G174" s="241"/>
      <c r="H174" s="241">
        <f t="shared" si="17"/>
        <v>0</v>
      </c>
      <c r="I174" s="241"/>
      <c r="J174" s="241"/>
      <c r="K174" s="241"/>
    </row>
    <row r="175" spans="1:11" ht="30" customHeight="1">
      <c r="A175" s="10"/>
      <c r="B175" s="35" t="s">
        <v>175</v>
      </c>
      <c r="C175" s="241">
        <v>27909815</v>
      </c>
      <c r="D175" s="241"/>
      <c r="E175" s="241"/>
      <c r="F175" s="241">
        <v>27856500</v>
      </c>
      <c r="G175" s="241"/>
      <c r="H175" s="241">
        <f t="shared" si="17"/>
        <v>53315</v>
      </c>
      <c r="I175" s="241"/>
      <c r="J175" s="241"/>
      <c r="K175" s="241"/>
    </row>
    <row r="176" spans="1:11" ht="28.5">
      <c r="A176" s="10"/>
      <c r="B176" s="23" t="s">
        <v>86</v>
      </c>
      <c r="C176" s="241">
        <v>10480000</v>
      </c>
      <c r="D176" s="241"/>
      <c r="E176" s="241"/>
      <c r="F176" s="241">
        <v>10480000</v>
      </c>
      <c r="G176" s="241"/>
      <c r="H176" s="241">
        <f t="shared" si="17"/>
        <v>0</v>
      </c>
      <c r="I176" s="241"/>
      <c r="J176" s="241"/>
      <c r="K176" s="241"/>
    </row>
    <row r="177" spans="1:11" ht="4.5" customHeight="1">
      <c r="A177" s="10"/>
      <c r="B177" s="23"/>
      <c r="C177" s="241"/>
      <c r="D177" s="241"/>
      <c r="E177" s="241"/>
      <c r="F177" s="241"/>
      <c r="G177" s="241"/>
      <c r="H177" s="241">
        <f t="shared" si="17"/>
        <v>0</v>
      </c>
      <c r="I177" s="241"/>
      <c r="J177" s="241"/>
      <c r="K177" s="241"/>
    </row>
    <row r="178" spans="1:11" s="14" customFormat="1" ht="45">
      <c r="A178" s="9"/>
      <c r="B178" s="22" t="s">
        <v>44</v>
      </c>
      <c r="C178" s="242">
        <f>C180+C183+C185</f>
        <v>119562500</v>
      </c>
      <c r="D178" s="242"/>
      <c r="E178" s="242"/>
      <c r="F178" s="242">
        <f>F180+F183+F185</f>
        <v>114068500</v>
      </c>
      <c r="G178" s="242"/>
      <c r="H178" s="242">
        <f t="shared" si="17"/>
        <v>5494000</v>
      </c>
      <c r="I178" s="242"/>
      <c r="J178" s="242"/>
      <c r="K178" s="242"/>
    </row>
    <row r="179" spans="1:11" ht="28.5">
      <c r="A179" s="10"/>
      <c r="B179" s="23" t="s">
        <v>87</v>
      </c>
      <c r="C179" s="241"/>
      <c r="D179" s="241"/>
      <c r="E179" s="241"/>
      <c r="F179" s="241"/>
      <c r="G179" s="241"/>
      <c r="H179" s="241">
        <f t="shared" si="17"/>
        <v>0</v>
      </c>
      <c r="I179" s="241"/>
      <c r="J179" s="241"/>
      <c r="K179" s="241"/>
    </row>
    <row r="180" spans="1:11" ht="28.5">
      <c r="A180" s="10"/>
      <c r="B180" s="23" t="s">
        <v>88</v>
      </c>
      <c r="C180" s="241">
        <v>110718500</v>
      </c>
      <c r="D180" s="241"/>
      <c r="E180" s="241"/>
      <c r="F180" s="241">
        <v>110718500</v>
      </c>
      <c r="G180" s="241"/>
      <c r="H180" s="241">
        <f t="shared" si="17"/>
        <v>0</v>
      </c>
      <c r="I180" s="241"/>
      <c r="J180" s="241"/>
      <c r="K180" s="241"/>
    </row>
    <row r="181" spans="1:11" ht="28.5">
      <c r="A181" s="10"/>
      <c r="B181" s="23" t="s">
        <v>89</v>
      </c>
      <c r="C181" s="241"/>
      <c r="D181" s="241"/>
      <c r="E181" s="241"/>
      <c r="F181" s="241"/>
      <c r="G181" s="241"/>
      <c r="H181" s="241">
        <f t="shared" si="17"/>
        <v>0</v>
      </c>
      <c r="I181" s="241"/>
      <c r="J181" s="241"/>
      <c r="K181" s="241"/>
    </row>
    <row r="182" spans="1:11" ht="42.75">
      <c r="A182" s="10"/>
      <c r="B182" s="23" t="s">
        <v>90</v>
      </c>
      <c r="C182" s="241"/>
      <c r="D182" s="241"/>
      <c r="E182" s="241"/>
      <c r="F182" s="241"/>
      <c r="G182" s="241"/>
      <c r="H182" s="241">
        <f t="shared" si="17"/>
        <v>0</v>
      </c>
      <c r="I182" s="241"/>
      <c r="J182" s="241"/>
      <c r="K182" s="241"/>
    </row>
    <row r="183" spans="1:11" ht="42.75">
      <c r="A183" s="10"/>
      <c r="B183" s="23" t="s">
        <v>91</v>
      </c>
      <c r="C183" s="241">
        <v>3350000</v>
      </c>
      <c r="D183" s="241"/>
      <c r="E183" s="241"/>
      <c r="F183" s="241">
        <v>3350000</v>
      </c>
      <c r="G183" s="241"/>
      <c r="H183" s="241">
        <f t="shared" si="17"/>
        <v>0</v>
      </c>
      <c r="I183" s="241"/>
      <c r="J183" s="241"/>
      <c r="K183" s="241"/>
    </row>
    <row r="184" spans="1:11">
      <c r="A184" s="10"/>
      <c r="B184" s="23" t="s">
        <v>92</v>
      </c>
      <c r="C184" s="241"/>
      <c r="D184" s="241"/>
      <c r="E184" s="241"/>
      <c r="F184" s="241"/>
      <c r="G184" s="241"/>
      <c r="H184" s="241">
        <f t="shared" si="17"/>
        <v>0</v>
      </c>
      <c r="I184" s="241"/>
      <c r="J184" s="241"/>
      <c r="K184" s="241"/>
    </row>
    <row r="185" spans="1:11" ht="17.25" customHeight="1">
      <c r="A185" s="10"/>
      <c r="B185" s="23" t="s">
        <v>93</v>
      </c>
      <c r="C185" s="241">
        <v>5494000</v>
      </c>
      <c r="D185" s="241"/>
      <c r="E185" s="241"/>
      <c r="F185" s="241">
        <v>0</v>
      </c>
      <c r="G185" s="241"/>
      <c r="H185" s="241">
        <f t="shared" si="17"/>
        <v>5494000</v>
      </c>
      <c r="I185" s="241"/>
      <c r="J185" s="241"/>
      <c r="K185" s="241"/>
    </row>
    <row r="186" spans="1:11" ht="3.75" customHeight="1">
      <c r="A186" s="10"/>
      <c r="B186" s="23"/>
      <c r="C186" s="241"/>
      <c r="D186" s="241"/>
      <c r="E186" s="241"/>
      <c r="F186" s="241"/>
      <c r="G186" s="241"/>
      <c r="H186" s="241">
        <f t="shared" si="17"/>
        <v>0</v>
      </c>
      <c r="I186" s="241"/>
      <c r="J186" s="241"/>
      <c r="K186" s="241"/>
    </row>
    <row r="187" spans="1:11" s="14" customFormat="1" ht="46.5" customHeight="1">
      <c r="A187" s="9"/>
      <c r="B187" s="33" t="s">
        <v>94</v>
      </c>
      <c r="C187" s="242">
        <f>C188</f>
        <v>5562500</v>
      </c>
      <c r="D187" s="242"/>
      <c r="E187" s="242"/>
      <c r="F187" s="242">
        <f>F188</f>
        <v>2000000</v>
      </c>
      <c r="G187" s="242"/>
      <c r="H187" s="242">
        <f t="shared" si="17"/>
        <v>3562500</v>
      </c>
      <c r="I187" s="242"/>
      <c r="J187" s="242"/>
      <c r="K187" s="242"/>
    </row>
    <row r="188" spans="1:11" ht="28.5">
      <c r="A188" s="10"/>
      <c r="B188" s="23" t="s">
        <v>95</v>
      </c>
      <c r="C188" s="241">
        <v>5562500</v>
      </c>
      <c r="D188" s="241"/>
      <c r="E188" s="241"/>
      <c r="F188" s="241">
        <v>2000000</v>
      </c>
      <c r="G188" s="241"/>
      <c r="H188" s="241">
        <f t="shared" si="17"/>
        <v>3562500</v>
      </c>
      <c r="I188" s="241"/>
      <c r="J188" s="241"/>
      <c r="K188" s="241"/>
    </row>
    <row r="189" spans="1:11" ht="18.75" customHeight="1">
      <c r="A189" s="10"/>
      <c r="B189" s="23" t="s">
        <v>96</v>
      </c>
      <c r="C189" s="241"/>
      <c r="D189" s="241"/>
      <c r="E189" s="241"/>
      <c r="F189" s="241"/>
      <c r="G189" s="241"/>
      <c r="H189" s="241">
        <f t="shared" si="17"/>
        <v>0</v>
      </c>
      <c r="I189" s="241"/>
      <c r="J189" s="241"/>
      <c r="K189" s="241"/>
    </row>
    <row r="190" spans="1:11" ht="28.5">
      <c r="A190" s="10"/>
      <c r="B190" s="23" t="s">
        <v>97</v>
      </c>
      <c r="C190" s="241"/>
      <c r="D190" s="241"/>
      <c r="E190" s="241"/>
      <c r="F190" s="241"/>
      <c r="G190" s="241"/>
      <c r="H190" s="241">
        <f t="shared" si="17"/>
        <v>0</v>
      </c>
      <c r="I190" s="241"/>
      <c r="J190" s="241"/>
      <c r="K190" s="241"/>
    </row>
    <row r="191" spans="1:11" ht="15" thickBot="1">
      <c r="A191" s="10"/>
      <c r="B191" s="11"/>
      <c r="C191" s="241"/>
      <c r="D191" s="241"/>
      <c r="E191" s="241"/>
      <c r="F191" s="241"/>
      <c r="G191" s="241"/>
      <c r="H191" s="241">
        <f t="shared" si="17"/>
        <v>0</v>
      </c>
      <c r="I191" s="241"/>
      <c r="J191" s="241"/>
      <c r="K191" s="241"/>
    </row>
    <row r="192" spans="1:11" s="14" customFormat="1" ht="15.75" thickBot="1">
      <c r="A192" s="9"/>
      <c r="B192" s="34" t="s">
        <v>174</v>
      </c>
      <c r="C192" s="292">
        <f>C156+C162+C172+C178+C187</f>
        <v>1947442474</v>
      </c>
      <c r="D192" s="292"/>
      <c r="E192" s="292"/>
      <c r="F192" s="292">
        <f>F156+F162+F172+F178+F187</f>
        <v>1859271580</v>
      </c>
      <c r="G192" s="292"/>
      <c r="H192" s="292">
        <f>C192-F192</f>
        <v>88170894</v>
      </c>
      <c r="I192" s="292"/>
      <c r="J192" s="292"/>
      <c r="K192" s="292"/>
    </row>
    <row r="193" spans="1:13" ht="15">
      <c r="A193" s="9">
        <v>16</v>
      </c>
      <c r="B193" s="13" t="s">
        <v>98</v>
      </c>
      <c r="C193" s="267"/>
      <c r="D193" s="267"/>
      <c r="E193" s="267"/>
      <c r="F193" s="267"/>
      <c r="G193" s="267"/>
      <c r="H193" s="267"/>
      <c r="I193" s="267"/>
      <c r="J193" s="267"/>
      <c r="K193" s="267"/>
    </row>
    <row r="194" spans="1:13" ht="55.5" customHeight="1" thickBot="1">
      <c r="A194" s="9"/>
      <c r="B194" s="249" t="s">
        <v>173</v>
      </c>
      <c r="C194" s="249"/>
      <c r="D194" s="249"/>
      <c r="E194" s="249"/>
      <c r="F194" s="249"/>
      <c r="G194" s="249"/>
      <c r="H194" s="249"/>
      <c r="I194" s="249"/>
      <c r="J194" s="249"/>
      <c r="K194" s="249"/>
    </row>
    <row r="195" spans="1:13" ht="15.75" customHeight="1" thickBot="1">
      <c r="A195" s="10"/>
      <c r="B195" s="11"/>
      <c r="C195" s="255" t="s">
        <v>13</v>
      </c>
      <c r="D195" s="255"/>
      <c r="E195" s="255"/>
      <c r="F195" s="255" t="s">
        <v>14</v>
      </c>
      <c r="G195" s="255"/>
      <c r="H195" s="255" t="s">
        <v>18</v>
      </c>
      <c r="I195" s="255"/>
      <c r="J195" s="255"/>
      <c r="K195" s="255"/>
    </row>
    <row r="196" spans="1:13" ht="20.25" customHeight="1">
      <c r="A196" s="10"/>
      <c r="B196" s="16" t="s">
        <v>99</v>
      </c>
      <c r="C196" s="259">
        <v>63023474</v>
      </c>
      <c r="D196" s="259"/>
      <c r="E196" s="259"/>
      <c r="F196" s="294">
        <v>0</v>
      </c>
      <c r="G196" s="294"/>
      <c r="H196" s="259">
        <f>C196-F196</f>
        <v>63023474</v>
      </c>
      <c r="I196" s="259"/>
      <c r="J196" s="259"/>
      <c r="K196" s="259"/>
    </row>
    <row r="197" spans="1:13" ht="18" customHeight="1">
      <c r="A197" s="10"/>
      <c r="B197" s="11" t="s">
        <v>100</v>
      </c>
      <c r="C197" s="259"/>
      <c r="D197" s="259"/>
      <c r="E197" s="259"/>
      <c r="F197" s="294"/>
      <c r="G197" s="294"/>
      <c r="H197" s="259"/>
      <c r="I197" s="259"/>
      <c r="J197" s="259"/>
      <c r="K197" s="259"/>
    </row>
    <row r="198" spans="1:13" ht="3.75" customHeight="1">
      <c r="A198" s="10"/>
      <c r="B198" s="11"/>
      <c r="C198" s="259"/>
      <c r="D198" s="259"/>
      <c r="E198" s="259"/>
      <c r="F198" s="294"/>
      <c r="G198" s="294"/>
      <c r="H198" s="259"/>
      <c r="I198" s="259"/>
      <c r="J198" s="259"/>
      <c r="K198" s="259"/>
    </row>
    <row r="199" spans="1:13" ht="28.5">
      <c r="A199" s="10"/>
      <c r="B199" s="16" t="s">
        <v>101</v>
      </c>
      <c r="C199" s="259"/>
      <c r="D199" s="259"/>
      <c r="E199" s="259"/>
      <c r="F199" s="294"/>
      <c r="G199" s="294"/>
      <c r="H199" s="259"/>
      <c r="I199" s="259"/>
      <c r="J199" s="259"/>
      <c r="K199" s="259"/>
    </row>
    <row r="200" spans="1:13" ht="28.5">
      <c r="A200" s="10"/>
      <c r="B200" s="25" t="s">
        <v>168</v>
      </c>
      <c r="C200" s="259">
        <v>63023474</v>
      </c>
      <c r="D200" s="259"/>
      <c r="E200" s="259"/>
      <c r="F200" s="294">
        <v>0</v>
      </c>
      <c r="G200" s="294"/>
      <c r="H200" s="259">
        <f>C200-F200</f>
        <v>63023474</v>
      </c>
      <c r="I200" s="259"/>
      <c r="J200" s="259"/>
      <c r="K200" s="259"/>
    </row>
    <row r="201" spans="1:13" ht="18.75" customHeight="1">
      <c r="A201" s="10"/>
      <c r="B201" s="19" t="s">
        <v>169</v>
      </c>
      <c r="C201" s="259"/>
      <c r="D201" s="259"/>
      <c r="E201" s="259"/>
      <c r="F201" s="259"/>
      <c r="G201" s="259"/>
      <c r="H201" s="259"/>
      <c r="I201" s="259"/>
      <c r="J201" s="259"/>
      <c r="K201" s="259"/>
    </row>
    <row r="202" spans="1:13" ht="28.5">
      <c r="A202" s="10"/>
      <c r="B202" s="25" t="s">
        <v>170</v>
      </c>
      <c r="C202" s="259"/>
      <c r="D202" s="259"/>
      <c r="E202" s="259"/>
      <c r="F202" s="259"/>
      <c r="G202" s="259"/>
      <c r="H202" s="259"/>
      <c r="I202" s="259"/>
      <c r="J202" s="259"/>
      <c r="K202" s="259"/>
    </row>
    <row r="203" spans="1:13" ht="2.25" customHeight="1">
      <c r="A203" s="10"/>
      <c r="B203" s="11"/>
      <c r="C203" s="295"/>
      <c r="D203" s="295"/>
      <c r="E203" s="295"/>
      <c r="F203" s="295"/>
      <c r="G203" s="295"/>
      <c r="H203" s="295"/>
      <c r="I203" s="295"/>
      <c r="J203" s="295"/>
      <c r="K203" s="295"/>
    </row>
    <row r="204" spans="1:13" ht="3" customHeight="1">
      <c r="A204" s="10"/>
      <c r="B204" s="11"/>
      <c r="C204" s="295"/>
      <c r="D204" s="295"/>
      <c r="E204" s="295"/>
      <c r="F204" s="295"/>
      <c r="G204" s="295"/>
      <c r="H204" s="295"/>
      <c r="I204" s="295"/>
      <c r="J204" s="295"/>
      <c r="K204" s="295"/>
    </row>
    <row r="205" spans="1:13" ht="28.5">
      <c r="A205" s="10"/>
      <c r="B205" s="19" t="s">
        <v>102</v>
      </c>
      <c r="C205" s="295"/>
      <c r="D205" s="295"/>
      <c r="E205" s="295"/>
      <c r="F205" s="295"/>
      <c r="G205" s="295"/>
      <c r="H205" s="295"/>
      <c r="I205" s="295"/>
      <c r="J205" s="295"/>
      <c r="K205" s="295"/>
    </row>
    <row r="206" spans="1:13" ht="28.5">
      <c r="A206" s="10"/>
      <c r="B206" s="25" t="s">
        <v>171</v>
      </c>
      <c r="C206" s="295"/>
      <c r="D206" s="295"/>
      <c r="E206" s="295"/>
      <c r="F206" s="295"/>
      <c r="G206" s="295"/>
      <c r="H206" s="295"/>
      <c r="I206" s="295"/>
      <c r="J206" s="295"/>
      <c r="K206" s="295"/>
    </row>
    <row r="207" spans="1:13" ht="20.25" customHeight="1">
      <c r="A207" s="10"/>
      <c r="B207" s="25" t="s">
        <v>172</v>
      </c>
      <c r="C207" s="295"/>
      <c r="D207" s="295"/>
      <c r="E207" s="295"/>
      <c r="F207" s="295"/>
      <c r="G207" s="295"/>
      <c r="H207" s="295"/>
      <c r="I207" s="295"/>
      <c r="J207" s="295"/>
      <c r="K207" s="295"/>
      <c r="L207" s="20"/>
    </row>
    <row r="208" spans="1:13" ht="15" thickBot="1">
      <c r="A208" s="10"/>
      <c r="B208" s="11"/>
      <c r="C208" s="295"/>
      <c r="D208" s="295"/>
      <c r="E208" s="295"/>
      <c r="F208" s="295"/>
      <c r="G208" s="295"/>
      <c r="H208" s="295"/>
      <c r="I208" s="295"/>
      <c r="J208" s="295"/>
      <c r="K208" s="295"/>
      <c r="M208" s="15"/>
    </row>
    <row r="209" spans="1:13" s="14" customFormat="1" ht="15.75" thickBot="1">
      <c r="A209" s="9"/>
      <c r="B209" s="13" t="s">
        <v>142</v>
      </c>
      <c r="C209" s="290">
        <f>C200</f>
        <v>63023474</v>
      </c>
      <c r="D209" s="290"/>
      <c r="E209" s="290"/>
      <c r="F209" s="296">
        <f>F200</f>
        <v>0</v>
      </c>
      <c r="G209" s="296"/>
      <c r="H209" s="290">
        <f>H200</f>
        <v>63023474</v>
      </c>
      <c r="I209" s="290"/>
      <c r="J209" s="290"/>
      <c r="K209" s="290"/>
      <c r="L209" s="26"/>
      <c r="M209" s="26"/>
    </row>
    <row r="210" spans="1:13" ht="15.75" customHeight="1">
      <c r="A210" s="276">
        <v>17</v>
      </c>
      <c r="B210" s="267" t="s">
        <v>103</v>
      </c>
      <c r="C210" s="267"/>
      <c r="D210" s="267"/>
      <c r="E210" s="267"/>
      <c r="F210" s="267"/>
      <c r="G210" s="267"/>
      <c r="H210" s="267"/>
      <c r="I210" s="267"/>
      <c r="J210" s="267"/>
      <c r="K210" s="267"/>
      <c r="L210" s="20"/>
    </row>
    <row r="211" spans="1:13" ht="115.5" customHeight="1" thickBot="1">
      <c r="A211" s="276"/>
      <c r="B211" s="265" t="s">
        <v>154</v>
      </c>
      <c r="C211" s="265"/>
      <c r="D211" s="265"/>
      <c r="E211" s="265"/>
      <c r="F211" s="265"/>
      <c r="G211" s="265"/>
      <c r="H211" s="265"/>
      <c r="I211" s="265"/>
      <c r="J211" s="265"/>
      <c r="K211" s="265"/>
      <c r="L211" s="15"/>
      <c r="M211" s="15"/>
    </row>
    <row r="212" spans="1:13" ht="15.75" customHeight="1" thickBot="1">
      <c r="A212" s="10"/>
      <c r="B212" s="11"/>
      <c r="C212" s="255">
        <v>2019</v>
      </c>
      <c r="D212" s="255"/>
      <c r="E212" s="255"/>
      <c r="F212" s="255">
        <v>2018</v>
      </c>
      <c r="G212" s="255"/>
      <c r="H212" s="255" t="s">
        <v>104</v>
      </c>
      <c r="I212" s="255"/>
      <c r="J212" s="255"/>
      <c r="K212" s="255"/>
      <c r="L212" s="20"/>
      <c r="M212" s="20"/>
    </row>
    <row r="213" spans="1:13">
      <c r="A213" s="10"/>
      <c r="B213" s="11" t="s">
        <v>105</v>
      </c>
      <c r="C213" s="265"/>
      <c r="D213" s="265"/>
      <c r="E213" s="265"/>
      <c r="F213" s="265"/>
      <c r="G213" s="265"/>
      <c r="H213" s="240">
        <f>C213-F213</f>
        <v>0</v>
      </c>
      <c r="I213" s="240"/>
      <c r="J213" s="240"/>
      <c r="K213" s="240"/>
      <c r="L213" s="20"/>
      <c r="M213" s="27"/>
    </row>
    <row r="214" spans="1:13" ht="16.5" customHeight="1">
      <c r="A214" s="10"/>
      <c r="B214" s="25" t="s">
        <v>106</v>
      </c>
      <c r="C214" s="241">
        <f>1925000+F214</f>
        <v>198195360</v>
      </c>
      <c r="D214" s="241"/>
      <c r="E214" s="241"/>
      <c r="F214" s="243">
        <f>55295360+500000+2150000+12532300+118667200+7125500</f>
        <v>196270360</v>
      </c>
      <c r="G214" s="243"/>
      <c r="H214" s="240">
        <f t="shared" ref="H214:H224" si="18">C214-F214</f>
        <v>1925000</v>
      </c>
      <c r="I214" s="240"/>
      <c r="J214" s="240"/>
      <c r="K214" s="240"/>
      <c r="L214" s="28" t="s">
        <v>176</v>
      </c>
      <c r="M214" s="29"/>
    </row>
    <row r="215" spans="1:13">
      <c r="A215" s="10"/>
      <c r="B215" s="11" t="s">
        <v>107</v>
      </c>
      <c r="C215" s="265"/>
      <c r="D215" s="265"/>
      <c r="E215" s="265"/>
      <c r="F215" s="297"/>
      <c r="G215" s="297"/>
      <c r="H215" s="240">
        <f t="shared" si="18"/>
        <v>0</v>
      </c>
      <c r="I215" s="240"/>
      <c r="J215" s="240"/>
      <c r="K215" s="240"/>
      <c r="L215" s="28"/>
      <c r="M215" s="20"/>
    </row>
    <row r="216" spans="1:13">
      <c r="A216" s="10"/>
      <c r="B216" s="25" t="s">
        <v>108</v>
      </c>
      <c r="C216" s="243">
        <f>218600650+414000000+F216</f>
        <v>2686046708</v>
      </c>
      <c r="D216" s="243"/>
      <c r="E216" s="243"/>
      <c r="F216" s="243">
        <v>2053446058</v>
      </c>
      <c r="G216" s="243"/>
      <c r="H216" s="240">
        <f t="shared" si="18"/>
        <v>632600650</v>
      </c>
      <c r="I216" s="240"/>
      <c r="J216" s="240"/>
      <c r="K216" s="240"/>
      <c r="L216" s="30"/>
      <c r="M216" s="28"/>
    </row>
    <row r="217" spans="1:13">
      <c r="A217" s="10"/>
      <c r="B217" s="11" t="s">
        <v>109</v>
      </c>
      <c r="C217" s="243">
        <f>365035500+F217</f>
        <v>2394063400</v>
      </c>
      <c r="D217" s="243"/>
      <c r="E217" s="243"/>
      <c r="F217" s="243">
        <v>2029027900</v>
      </c>
      <c r="G217" s="243"/>
      <c r="H217" s="240">
        <f t="shared" si="18"/>
        <v>365035500</v>
      </c>
      <c r="I217" s="240"/>
      <c r="J217" s="240"/>
      <c r="K217" s="240"/>
      <c r="L217" s="28"/>
      <c r="M217" s="28"/>
    </row>
    <row r="218" spans="1:13">
      <c r="A218" s="10"/>
      <c r="B218" s="25" t="s">
        <v>110</v>
      </c>
      <c r="C218" s="297"/>
      <c r="D218" s="297"/>
      <c r="E218" s="297"/>
      <c r="F218" s="297"/>
      <c r="G218" s="297"/>
      <c r="H218" s="240">
        <f t="shared" si="18"/>
        <v>0</v>
      </c>
      <c r="I218" s="240"/>
      <c r="J218" s="240"/>
      <c r="K218" s="240"/>
      <c r="L218" s="28"/>
      <c r="M218" s="20"/>
    </row>
    <row r="219" spans="1:13">
      <c r="A219" s="10"/>
      <c r="B219" s="11" t="s">
        <v>111</v>
      </c>
      <c r="C219" s="243">
        <f>242538500+F219</f>
        <v>597048000</v>
      </c>
      <c r="D219" s="243"/>
      <c r="E219" s="243"/>
      <c r="F219" s="243">
        <v>354509500</v>
      </c>
      <c r="G219" s="243"/>
      <c r="H219" s="240">
        <f t="shared" si="18"/>
        <v>242538500</v>
      </c>
      <c r="I219" s="240"/>
      <c r="J219" s="240"/>
      <c r="K219" s="240"/>
      <c r="L219" s="28"/>
      <c r="M219" s="28"/>
    </row>
    <row r="220" spans="1:13">
      <c r="A220" s="10"/>
      <c r="B220" s="25" t="s">
        <v>112</v>
      </c>
      <c r="C220" s="299">
        <f>F220</f>
        <v>274055600</v>
      </c>
      <c r="D220" s="299"/>
      <c r="E220" s="299"/>
      <c r="F220" s="241">
        <v>274055600</v>
      </c>
      <c r="G220" s="241"/>
      <c r="H220" s="240">
        <f t="shared" si="18"/>
        <v>0</v>
      </c>
      <c r="I220" s="240"/>
      <c r="J220" s="240"/>
      <c r="K220" s="240"/>
      <c r="L220" s="28"/>
      <c r="M220" s="28"/>
    </row>
    <row r="221" spans="1:13">
      <c r="A221" s="10"/>
      <c r="B221" s="11" t="s">
        <v>113</v>
      </c>
      <c r="C221" s="243">
        <f>7350000+F221</f>
        <v>330339000</v>
      </c>
      <c r="D221" s="243"/>
      <c r="E221" s="243"/>
      <c r="F221" s="241">
        <v>322989000</v>
      </c>
      <c r="G221" s="241"/>
      <c r="H221" s="240">
        <f t="shared" si="18"/>
        <v>7350000</v>
      </c>
      <c r="I221" s="240"/>
      <c r="J221" s="240"/>
      <c r="K221" s="240"/>
      <c r="L221" s="28"/>
      <c r="M221" s="20"/>
    </row>
    <row r="222" spans="1:13" ht="15">
      <c r="A222" s="10"/>
      <c r="B222" s="11" t="s">
        <v>66</v>
      </c>
      <c r="C222" s="239">
        <f>4063900+F222</f>
        <v>4063900</v>
      </c>
      <c r="D222" s="239"/>
      <c r="E222" s="239"/>
      <c r="F222" s="240">
        <v>0</v>
      </c>
      <c r="G222" s="240"/>
      <c r="H222" s="240">
        <f t="shared" ref="H222" si="19">C222-F222</f>
        <v>4063900</v>
      </c>
      <c r="I222" s="240"/>
      <c r="J222" s="240"/>
      <c r="K222" s="240"/>
      <c r="L222" s="15"/>
      <c r="M222" s="26"/>
    </row>
    <row r="223" spans="1:13">
      <c r="A223" s="10"/>
      <c r="B223" s="25" t="s">
        <v>114</v>
      </c>
      <c r="C223" s="243"/>
      <c r="D223" s="243"/>
      <c r="E223" s="243"/>
      <c r="F223" s="241">
        <v>0</v>
      </c>
      <c r="G223" s="241"/>
      <c r="H223" s="240">
        <f t="shared" si="18"/>
        <v>0</v>
      </c>
      <c r="I223" s="240"/>
      <c r="J223" s="240"/>
      <c r="K223" s="240"/>
      <c r="L223" s="20"/>
      <c r="M223" s="15"/>
    </row>
    <row r="224" spans="1:13" ht="21.75" customHeight="1">
      <c r="A224" s="10"/>
      <c r="B224" s="25" t="s">
        <v>115</v>
      </c>
      <c r="C224" s="265"/>
      <c r="D224" s="265"/>
      <c r="E224" s="265"/>
      <c r="F224" s="265"/>
      <c r="G224" s="265"/>
      <c r="H224" s="240">
        <f t="shared" si="18"/>
        <v>0</v>
      </c>
      <c r="I224" s="240"/>
      <c r="J224" s="240"/>
      <c r="K224" s="240"/>
      <c r="L224" s="20"/>
      <c r="M224" s="20"/>
    </row>
    <row r="225" spans="1:13" ht="15" thickBot="1">
      <c r="A225" s="10"/>
      <c r="B225" s="11"/>
      <c r="C225" s="265"/>
      <c r="D225" s="265"/>
      <c r="E225" s="265"/>
      <c r="F225" s="265"/>
      <c r="G225" s="265"/>
      <c r="H225" s="240"/>
      <c r="I225" s="240"/>
      <c r="J225" s="240"/>
      <c r="K225" s="240"/>
      <c r="L225" s="15"/>
      <c r="M225" s="15"/>
    </row>
    <row r="226" spans="1:13" s="14" customFormat="1" ht="15.75" thickBot="1">
      <c r="A226" s="9"/>
      <c r="B226" s="34" t="s">
        <v>174</v>
      </c>
      <c r="C226" s="282">
        <f>SUM(C214:E225)</f>
        <v>6483811968</v>
      </c>
      <c r="D226" s="283"/>
      <c r="E226" s="283"/>
      <c r="F226" s="258">
        <f>SUM(F213:G225)</f>
        <v>5230298418</v>
      </c>
      <c r="G226" s="258"/>
      <c r="H226" s="282">
        <f>C226-F226</f>
        <v>1253513550</v>
      </c>
      <c r="I226" s="283"/>
      <c r="J226" s="283"/>
      <c r="K226" s="283"/>
      <c r="L226" s="26"/>
      <c r="M226" s="26"/>
    </row>
    <row r="227" spans="1:13" ht="15.75" customHeight="1">
      <c r="A227" s="276">
        <v>18</v>
      </c>
      <c r="B227" s="267" t="s">
        <v>116</v>
      </c>
      <c r="C227" s="267"/>
      <c r="D227" s="267"/>
      <c r="E227" s="267"/>
      <c r="F227" s="267"/>
      <c r="G227" s="267"/>
      <c r="H227" s="267"/>
      <c r="I227" s="267"/>
      <c r="J227" s="267"/>
      <c r="K227" s="267"/>
      <c r="L227" s="15"/>
      <c r="M227" s="15"/>
    </row>
    <row r="228" spans="1:13" ht="15.75" customHeight="1" thickBot="1">
      <c r="A228" s="276"/>
      <c r="B228" s="267" t="s">
        <v>117</v>
      </c>
      <c r="C228" s="267"/>
      <c r="D228" s="267"/>
      <c r="E228" s="267"/>
      <c r="F228" s="267"/>
      <c r="G228" s="267"/>
      <c r="H228" s="267"/>
      <c r="I228" s="267"/>
      <c r="J228" s="267"/>
      <c r="K228" s="267"/>
      <c r="L228" s="15"/>
      <c r="M228" s="20"/>
    </row>
    <row r="229" spans="1:13" ht="15.75" customHeight="1" thickBot="1">
      <c r="A229" s="10"/>
      <c r="B229" s="11"/>
      <c r="C229" s="255">
        <v>2019</v>
      </c>
      <c r="D229" s="255"/>
      <c r="E229" s="255"/>
      <c r="F229" s="255">
        <v>2018</v>
      </c>
      <c r="G229" s="255"/>
      <c r="H229" s="255" t="s">
        <v>104</v>
      </c>
      <c r="I229" s="255"/>
      <c r="J229" s="255"/>
      <c r="K229" s="255"/>
    </row>
    <row r="230" spans="1:13">
      <c r="A230" s="10"/>
      <c r="B230" s="11" t="s">
        <v>138</v>
      </c>
      <c r="C230" s="268">
        <v>0</v>
      </c>
      <c r="D230" s="268"/>
      <c r="E230" s="268"/>
      <c r="F230" s="268">
        <v>0</v>
      </c>
      <c r="G230" s="268"/>
      <c r="H230" s="268">
        <v>0</v>
      </c>
      <c r="I230" s="268"/>
      <c r="J230" s="268"/>
      <c r="K230" s="268"/>
      <c r="L230" s="15"/>
    </row>
    <row r="231" spans="1:13" ht="15" thickBot="1">
      <c r="A231" s="10"/>
      <c r="B231" s="11" t="s">
        <v>118</v>
      </c>
      <c r="C231" s="268">
        <v>0</v>
      </c>
      <c r="D231" s="268"/>
      <c r="E231" s="268"/>
      <c r="F231" s="268">
        <v>0</v>
      </c>
      <c r="G231" s="268"/>
      <c r="H231" s="268">
        <v>0</v>
      </c>
      <c r="I231" s="268"/>
      <c r="J231" s="268"/>
      <c r="K231" s="268"/>
    </row>
    <row r="232" spans="1:13" ht="15.75" thickBot="1">
      <c r="A232" s="10"/>
      <c r="B232" s="34" t="s">
        <v>174</v>
      </c>
      <c r="C232" s="298">
        <v>0</v>
      </c>
      <c r="D232" s="298"/>
      <c r="E232" s="298"/>
      <c r="F232" s="298">
        <v>0</v>
      </c>
      <c r="G232" s="298"/>
      <c r="H232" s="298">
        <v>0</v>
      </c>
      <c r="I232" s="298"/>
      <c r="J232" s="298"/>
      <c r="K232" s="298"/>
    </row>
    <row r="233" spans="1:13">
      <c r="A233" s="10"/>
      <c r="B233" s="11"/>
      <c r="C233" s="265"/>
      <c r="D233" s="265"/>
      <c r="E233" s="265"/>
      <c r="F233" s="265"/>
      <c r="G233" s="265"/>
      <c r="H233" s="265"/>
      <c r="I233" s="265"/>
      <c r="J233" s="265"/>
      <c r="K233" s="265"/>
    </row>
    <row r="234" spans="1:13" ht="15">
      <c r="A234" s="31"/>
      <c r="I234" s="236" t="s">
        <v>134</v>
      </c>
      <c r="J234" s="236"/>
      <c r="K234" s="236"/>
      <c r="L234" s="15"/>
    </row>
    <row r="235" spans="1:13" ht="15">
      <c r="I235" s="236" t="s">
        <v>135</v>
      </c>
      <c r="J235" s="236"/>
      <c r="K235" s="236"/>
    </row>
    <row r="236" spans="1:13" ht="15">
      <c r="I236" s="14"/>
      <c r="J236" s="14"/>
      <c r="K236" s="14"/>
    </row>
    <row r="237" spans="1:13" ht="15">
      <c r="I237" s="14"/>
      <c r="J237" s="14"/>
      <c r="K237" s="14"/>
    </row>
    <row r="238" spans="1:13" ht="15">
      <c r="I238" s="14"/>
      <c r="J238" s="14"/>
      <c r="K238" s="14"/>
    </row>
    <row r="239" spans="1:13" ht="15">
      <c r="I239" s="236" t="s">
        <v>136</v>
      </c>
      <c r="J239" s="236"/>
      <c r="K239" s="236"/>
    </row>
  </sheetData>
  <mergeCells count="631">
    <mergeCell ref="A1:K1"/>
    <mergeCell ref="A2:K2"/>
    <mergeCell ref="A3:K3"/>
    <mergeCell ref="C40:E40"/>
    <mergeCell ref="E21:G22"/>
    <mergeCell ref="A6:K6"/>
    <mergeCell ref="A10:K10"/>
    <mergeCell ref="A12:K12"/>
    <mergeCell ref="A8:B8"/>
    <mergeCell ref="C7:D7"/>
    <mergeCell ref="C8:D8"/>
    <mergeCell ref="C9:D9"/>
    <mergeCell ref="A9:B9"/>
    <mergeCell ref="A34:A35"/>
    <mergeCell ref="B34:K34"/>
    <mergeCell ref="B35:K35"/>
    <mergeCell ref="C37:E37"/>
    <mergeCell ref="F37:G37"/>
    <mergeCell ref="H37:K37"/>
    <mergeCell ref="B31:C31"/>
    <mergeCell ref="I31:K31"/>
    <mergeCell ref="B32:C32"/>
    <mergeCell ref="D32:F32"/>
    <mergeCell ref="G32:H32"/>
    <mergeCell ref="C223:E223"/>
    <mergeCell ref="F223:G223"/>
    <mergeCell ref="H223:K223"/>
    <mergeCell ref="C224:E224"/>
    <mergeCell ref="F224:G224"/>
    <mergeCell ref="H224:K224"/>
    <mergeCell ref="C220:E220"/>
    <mergeCell ref="F220:G220"/>
    <mergeCell ref="B36:K36"/>
    <mergeCell ref="B80:K80"/>
    <mergeCell ref="B154:K154"/>
    <mergeCell ref="H220:K220"/>
    <mergeCell ref="C221:E221"/>
    <mergeCell ref="F221:G221"/>
    <mergeCell ref="H221:K221"/>
    <mergeCell ref="C222:E222"/>
    <mergeCell ref="F222:G222"/>
    <mergeCell ref="H222:K222"/>
    <mergeCell ref="C218:E218"/>
    <mergeCell ref="F218:G218"/>
    <mergeCell ref="H218:K218"/>
    <mergeCell ref="C219:E219"/>
    <mergeCell ref="F219:G219"/>
    <mergeCell ref="H219:K219"/>
    <mergeCell ref="C232:E232"/>
    <mergeCell ref="F232:G232"/>
    <mergeCell ref="H232:K232"/>
    <mergeCell ref="C233:E233"/>
    <mergeCell ref="F233:G233"/>
    <mergeCell ref="H233:K233"/>
    <mergeCell ref="C230:E230"/>
    <mergeCell ref="F230:G230"/>
    <mergeCell ref="H230:K230"/>
    <mergeCell ref="C231:E231"/>
    <mergeCell ref="F231:G231"/>
    <mergeCell ref="H231:K231"/>
    <mergeCell ref="A227:A228"/>
    <mergeCell ref="B227:K227"/>
    <mergeCell ref="B228:K228"/>
    <mergeCell ref="C229:E229"/>
    <mergeCell ref="F229:G229"/>
    <mergeCell ref="H229:K229"/>
    <mergeCell ref="C225:E225"/>
    <mergeCell ref="F225:G225"/>
    <mergeCell ref="H225:K225"/>
    <mergeCell ref="C226:E226"/>
    <mergeCell ref="F226:G226"/>
    <mergeCell ref="H226:K226"/>
    <mergeCell ref="C216:E216"/>
    <mergeCell ref="F216:G216"/>
    <mergeCell ref="H216:K216"/>
    <mergeCell ref="C217:E217"/>
    <mergeCell ref="F217:G217"/>
    <mergeCell ref="H217:K217"/>
    <mergeCell ref="C214:E214"/>
    <mergeCell ref="F214:G214"/>
    <mergeCell ref="H214:K214"/>
    <mergeCell ref="C215:E215"/>
    <mergeCell ref="F215:G215"/>
    <mergeCell ref="H215:K215"/>
    <mergeCell ref="C212:E212"/>
    <mergeCell ref="F212:G212"/>
    <mergeCell ref="H212:K212"/>
    <mergeCell ref="C213:E213"/>
    <mergeCell ref="F213:G213"/>
    <mergeCell ref="H213:K213"/>
    <mergeCell ref="C209:E209"/>
    <mergeCell ref="F209:G209"/>
    <mergeCell ref="H209:K209"/>
    <mergeCell ref="A210:A211"/>
    <mergeCell ref="B210:K210"/>
    <mergeCell ref="B211:K211"/>
    <mergeCell ref="C207:E207"/>
    <mergeCell ref="F207:G207"/>
    <mergeCell ref="H207:K207"/>
    <mergeCell ref="C208:E208"/>
    <mergeCell ref="F208:G208"/>
    <mergeCell ref="H208:K208"/>
    <mergeCell ref="C205:E205"/>
    <mergeCell ref="F205:G205"/>
    <mergeCell ref="H205:K205"/>
    <mergeCell ref="C206:E206"/>
    <mergeCell ref="F206:G206"/>
    <mergeCell ref="H206:K206"/>
    <mergeCell ref="C203:E203"/>
    <mergeCell ref="F203:G203"/>
    <mergeCell ref="H203:K203"/>
    <mergeCell ref="C204:E204"/>
    <mergeCell ref="F204:G204"/>
    <mergeCell ref="H204:K204"/>
    <mergeCell ref="C201:E201"/>
    <mergeCell ref="F201:G201"/>
    <mergeCell ref="H201:K201"/>
    <mergeCell ref="C202:E202"/>
    <mergeCell ref="F202:G202"/>
    <mergeCell ref="H202:K202"/>
    <mergeCell ref="C199:E199"/>
    <mergeCell ref="F199:G199"/>
    <mergeCell ref="H199:K199"/>
    <mergeCell ref="C200:E200"/>
    <mergeCell ref="F200:G200"/>
    <mergeCell ref="H200:K200"/>
    <mergeCell ref="C197:E197"/>
    <mergeCell ref="F197:G197"/>
    <mergeCell ref="H197:K197"/>
    <mergeCell ref="C198:E198"/>
    <mergeCell ref="F198:G198"/>
    <mergeCell ref="H198:K198"/>
    <mergeCell ref="B194:K194"/>
    <mergeCell ref="C195:E195"/>
    <mergeCell ref="F195:G195"/>
    <mergeCell ref="H195:K195"/>
    <mergeCell ref="C196:E196"/>
    <mergeCell ref="F196:G196"/>
    <mergeCell ref="H196:K196"/>
    <mergeCell ref="C192:E192"/>
    <mergeCell ref="F192:G192"/>
    <mergeCell ref="H192:K192"/>
    <mergeCell ref="C193:E193"/>
    <mergeCell ref="F193:G193"/>
    <mergeCell ref="H193:K193"/>
    <mergeCell ref="C190:E190"/>
    <mergeCell ref="F190:G190"/>
    <mergeCell ref="H190:K190"/>
    <mergeCell ref="C191:E191"/>
    <mergeCell ref="F191:G191"/>
    <mergeCell ref="H191:K191"/>
    <mergeCell ref="C188:E188"/>
    <mergeCell ref="F188:G188"/>
    <mergeCell ref="H188:K188"/>
    <mergeCell ref="C189:E189"/>
    <mergeCell ref="F189:G189"/>
    <mergeCell ref="H189:K189"/>
    <mergeCell ref="C187:E187"/>
    <mergeCell ref="F187:G187"/>
    <mergeCell ref="H187:K187"/>
    <mergeCell ref="C185:E185"/>
    <mergeCell ref="F185:G185"/>
    <mergeCell ref="H185:K185"/>
    <mergeCell ref="C186:E186"/>
    <mergeCell ref="F186:G186"/>
    <mergeCell ref="H186:K186"/>
    <mergeCell ref="C183:E183"/>
    <mergeCell ref="F183:G183"/>
    <mergeCell ref="H183:K183"/>
    <mergeCell ref="C184:E184"/>
    <mergeCell ref="F184:G184"/>
    <mergeCell ref="H184:K184"/>
    <mergeCell ref="C181:E181"/>
    <mergeCell ref="F181:G181"/>
    <mergeCell ref="H181:K181"/>
    <mergeCell ref="C182:E182"/>
    <mergeCell ref="F182:G182"/>
    <mergeCell ref="H182:K182"/>
    <mergeCell ref="C179:E179"/>
    <mergeCell ref="F179:G179"/>
    <mergeCell ref="H179:K179"/>
    <mergeCell ref="C180:E180"/>
    <mergeCell ref="F180:G180"/>
    <mergeCell ref="H180:K180"/>
    <mergeCell ref="C178:E178"/>
    <mergeCell ref="F178:G178"/>
    <mergeCell ref="H178:K178"/>
    <mergeCell ref="C176:E176"/>
    <mergeCell ref="F176:G176"/>
    <mergeCell ref="H176:K176"/>
    <mergeCell ref="C177:E177"/>
    <mergeCell ref="F177:G177"/>
    <mergeCell ref="H177:K177"/>
    <mergeCell ref="C174:E174"/>
    <mergeCell ref="F174:G174"/>
    <mergeCell ref="H174:K174"/>
    <mergeCell ref="C175:E175"/>
    <mergeCell ref="F175:G175"/>
    <mergeCell ref="H175:K175"/>
    <mergeCell ref="C172:E172"/>
    <mergeCell ref="F172:G172"/>
    <mergeCell ref="H172:K172"/>
    <mergeCell ref="C173:E173"/>
    <mergeCell ref="F173:G173"/>
    <mergeCell ref="H173:K173"/>
    <mergeCell ref="C171:E171"/>
    <mergeCell ref="F171:G171"/>
    <mergeCell ref="H171:K171"/>
    <mergeCell ref="C169:E169"/>
    <mergeCell ref="F169:G169"/>
    <mergeCell ref="H169:K169"/>
    <mergeCell ref="C170:E170"/>
    <mergeCell ref="F170:G170"/>
    <mergeCell ref="H170:K170"/>
    <mergeCell ref="C167:E167"/>
    <mergeCell ref="F167:G167"/>
    <mergeCell ref="H167:K167"/>
    <mergeCell ref="C168:E168"/>
    <mergeCell ref="F168:G168"/>
    <mergeCell ref="H168:K168"/>
    <mergeCell ref="C165:E165"/>
    <mergeCell ref="F165:G165"/>
    <mergeCell ref="H165:K165"/>
    <mergeCell ref="C166:E166"/>
    <mergeCell ref="F166:G166"/>
    <mergeCell ref="H166:K166"/>
    <mergeCell ref="C163:E163"/>
    <mergeCell ref="F163:G163"/>
    <mergeCell ref="H163:K163"/>
    <mergeCell ref="C164:E164"/>
    <mergeCell ref="F164:G164"/>
    <mergeCell ref="H164:K164"/>
    <mergeCell ref="C162:E162"/>
    <mergeCell ref="F162:G162"/>
    <mergeCell ref="H162:K162"/>
    <mergeCell ref="C161:E161"/>
    <mergeCell ref="F161:G161"/>
    <mergeCell ref="H161:K161"/>
    <mergeCell ref="C159:E159"/>
    <mergeCell ref="F159:G159"/>
    <mergeCell ref="H159:K159"/>
    <mergeCell ref="C160:E160"/>
    <mergeCell ref="F160:G160"/>
    <mergeCell ref="H160:K160"/>
    <mergeCell ref="C157:E157"/>
    <mergeCell ref="F157:G157"/>
    <mergeCell ref="H157:K157"/>
    <mergeCell ref="C158:E158"/>
    <mergeCell ref="F158:G158"/>
    <mergeCell ref="H158:K158"/>
    <mergeCell ref="B153:K153"/>
    <mergeCell ref="C155:E155"/>
    <mergeCell ref="F155:G155"/>
    <mergeCell ref="H155:K155"/>
    <mergeCell ref="C156:E156"/>
    <mergeCell ref="F156:G156"/>
    <mergeCell ref="H156:K156"/>
    <mergeCell ref="C149:E149"/>
    <mergeCell ref="F149:G149"/>
    <mergeCell ref="H149:K149"/>
    <mergeCell ref="C152:E152"/>
    <mergeCell ref="F152:G152"/>
    <mergeCell ref="H152:K152"/>
    <mergeCell ref="C147:E147"/>
    <mergeCell ref="F147:G147"/>
    <mergeCell ref="H147:K147"/>
    <mergeCell ref="C148:E148"/>
    <mergeCell ref="F148:G148"/>
    <mergeCell ref="H148:K148"/>
    <mergeCell ref="C145:E145"/>
    <mergeCell ref="F145:G145"/>
    <mergeCell ref="H145:K145"/>
    <mergeCell ref="C146:E146"/>
    <mergeCell ref="F146:G146"/>
    <mergeCell ref="H146:K146"/>
    <mergeCell ref="C143:E143"/>
    <mergeCell ref="F143:G143"/>
    <mergeCell ref="H143:K143"/>
    <mergeCell ref="C144:E144"/>
    <mergeCell ref="F144:G144"/>
    <mergeCell ref="H144:K144"/>
    <mergeCell ref="H141:K141"/>
    <mergeCell ref="C142:E142"/>
    <mergeCell ref="F142:G142"/>
    <mergeCell ref="H142:K142"/>
    <mergeCell ref="C139:E139"/>
    <mergeCell ref="F139:G139"/>
    <mergeCell ref="H139:K139"/>
    <mergeCell ref="C140:E140"/>
    <mergeCell ref="F140:G140"/>
    <mergeCell ref="H140:K140"/>
    <mergeCell ref="C130:E130"/>
    <mergeCell ref="F130:G130"/>
    <mergeCell ref="H130:K130"/>
    <mergeCell ref="C131:E131"/>
    <mergeCell ref="F131:G131"/>
    <mergeCell ref="H131:K131"/>
    <mergeCell ref="C137:E137"/>
    <mergeCell ref="F137:G137"/>
    <mergeCell ref="H137:K137"/>
    <mergeCell ref="C135:E135"/>
    <mergeCell ref="F135:G135"/>
    <mergeCell ref="H135:K135"/>
    <mergeCell ref="C136:E136"/>
    <mergeCell ref="F136:G136"/>
    <mergeCell ref="H136:K136"/>
    <mergeCell ref="C128:E128"/>
    <mergeCell ref="F128:G128"/>
    <mergeCell ref="H128:K128"/>
    <mergeCell ref="C129:E129"/>
    <mergeCell ref="F129:G129"/>
    <mergeCell ref="H129:K129"/>
    <mergeCell ref="C126:E126"/>
    <mergeCell ref="F126:G126"/>
    <mergeCell ref="H126:K126"/>
    <mergeCell ref="C127:E127"/>
    <mergeCell ref="F127:G127"/>
    <mergeCell ref="H127:K127"/>
    <mergeCell ref="C124:E124"/>
    <mergeCell ref="F124:G124"/>
    <mergeCell ref="H124:K124"/>
    <mergeCell ref="C125:E125"/>
    <mergeCell ref="F125:G125"/>
    <mergeCell ref="H125:K125"/>
    <mergeCell ref="C121:E121"/>
    <mergeCell ref="F121:G121"/>
    <mergeCell ref="H121:K121"/>
    <mergeCell ref="A122:A123"/>
    <mergeCell ref="B122:K122"/>
    <mergeCell ref="B123:K123"/>
    <mergeCell ref="C119:E119"/>
    <mergeCell ref="F119:G119"/>
    <mergeCell ref="H119:K119"/>
    <mergeCell ref="C120:E120"/>
    <mergeCell ref="F120:G120"/>
    <mergeCell ref="H120:K120"/>
    <mergeCell ref="A116:A117"/>
    <mergeCell ref="B116:K116"/>
    <mergeCell ref="B117:K117"/>
    <mergeCell ref="C118:E118"/>
    <mergeCell ref="F118:G118"/>
    <mergeCell ref="H118:K118"/>
    <mergeCell ref="C114:E114"/>
    <mergeCell ref="F114:G114"/>
    <mergeCell ref="H114:K114"/>
    <mergeCell ref="C115:E115"/>
    <mergeCell ref="F115:G115"/>
    <mergeCell ref="H115:K115"/>
    <mergeCell ref="C112:E112"/>
    <mergeCell ref="F112:G112"/>
    <mergeCell ref="H112:K112"/>
    <mergeCell ref="C113:E113"/>
    <mergeCell ref="F113:G113"/>
    <mergeCell ref="H113:K113"/>
    <mergeCell ref="C109:E109"/>
    <mergeCell ref="F109:G109"/>
    <mergeCell ref="H109:K109"/>
    <mergeCell ref="A110:A111"/>
    <mergeCell ref="B110:K110"/>
    <mergeCell ref="B111:K111"/>
    <mergeCell ref="C107:E107"/>
    <mergeCell ref="F107:G107"/>
    <mergeCell ref="H107:K107"/>
    <mergeCell ref="C108:E108"/>
    <mergeCell ref="F108:G108"/>
    <mergeCell ref="H108:K108"/>
    <mergeCell ref="A104:A105"/>
    <mergeCell ref="B104:K104"/>
    <mergeCell ref="B105:K105"/>
    <mergeCell ref="C106:E106"/>
    <mergeCell ref="F106:G106"/>
    <mergeCell ref="H106:K106"/>
    <mergeCell ref="C101:E101"/>
    <mergeCell ref="F101:G101"/>
    <mergeCell ref="H101:K101"/>
    <mergeCell ref="C103:E103"/>
    <mergeCell ref="F103:G103"/>
    <mergeCell ref="H103:K103"/>
    <mergeCell ref="C99:E99"/>
    <mergeCell ref="F99:G99"/>
    <mergeCell ref="H99:K99"/>
    <mergeCell ref="C100:E100"/>
    <mergeCell ref="F100:G100"/>
    <mergeCell ref="H100:K100"/>
    <mergeCell ref="H85:K85"/>
    <mergeCell ref="A97:A98"/>
    <mergeCell ref="B97:K97"/>
    <mergeCell ref="B98:K98"/>
    <mergeCell ref="C94:E94"/>
    <mergeCell ref="F94:G94"/>
    <mergeCell ref="H94:K94"/>
    <mergeCell ref="C95:E95"/>
    <mergeCell ref="F95:G95"/>
    <mergeCell ref="H95:K95"/>
    <mergeCell ref="C92:E92"/>
    <mergeCell ref="F92:G92"/>
    <mergeCell ref="H92:K92"/>
    <mergeCell ref="C93:E93"/>
    <mergeCell ref="F93:G93"/>
    <mergeCell ref="H93:K93"/>
    <mergeCell ref="A90:A91"/>
    <mergeCell ref="B90:K90"/>
    <mergeCell ref="B91:K91"/>
    <mergeCell ref="C87:E87"/>
    <mergeCell ref="F87:G87"/>
    <mergeCell ref="H87:K87"/>
    <mergeCell ref="C88:E88"/>
    <mergeCell ref="F88:G88"/>
    <mergeCell ref="H88:K88"/>
    <mergeCell ref="C85:E85"/>
    <mergeCell ref="F85:G85"/>
    <mergeCell ref="C86:E86"/>
    <mergeCell ref="F86:G86"/>
    <mergeCell ref="H86:K86"/>
    <mergeCell ref="C89:E89"/>
    <mergeCell ref="F89:G89"/>
    <mergeCell ref="H89:K89"/>
    <mergeCell ref="C83:E83"/>
    <mergeCell ref="F83:G83"/>
    <mergeCell ref="H83:K83"/>
    <mergeCell ref="C84:E84"/>
    <mergeCell ref="F84:G84"/>
    <mergeCell ref="H84:K84"/>
    <mergeCell ref="C81:E81"/>
    <mergeCell ref="F81:G81"/>
    <mergeCell ref="H81:K81"/>
    <mergeCell ref="C82:E82"/>
    <mergeCell ref="F82:G82"/>
    <mergeCell ref="H82:K82"/>
    <mergeCell ref="C77:E77"/>
    <mergeCell ref="F77:G77"/>
    <mergeCell ref="H77:K77"/>
    <mergeCell ref="A78:A79"/>
    <mergeCell ref="B78:K78"/>
    <mergeCell ref="B79:K79"/>
    <mergeCell ref="C75:E75"/>
    <mergeCell ref="F75:G75"/>
    <mergeCell ref="H75:K75"/>
    <mergeCell ref="C76:E76"/>
    <mergeCell ref="F76:G76"/>
    <mergeCell ref="H76:K76"/>
    <mergeCell ref="A72:A73"/>
    <mergeCell ref="B72:K72"/>
    <mergeCell ref="B73:K73"/>
    <mergeCell ref="C74:E74"/>
    <mergeCell ref="F74:G74"/>
    <mergeCell ref="H74:K74"/>
    <mergeCell ref="C70:E70"/>
    <mergeCell ref="F70:G70"/>
    <mergeCell ref="H70:K70"/>
    <mergeCell ref="C71:E71"/>
    <mergeCell ref="F71:G71"/>
    <mergeCell ref="H71:K71"/>
    <mergeCell ref="A50:A51"/>
    <mergeCell ref="B50:K50"/>
    <mergeCell ref="B51:K51"/>
    <mergeCell ref="H59:K59"/>
    <mergeCell ref="C68:E68"/>
    <mergeCell ref="F68:G68"/>
    <mergeCell ref="H68:K68"/>
    <mergeCell ref="C69:E69"/>
    <mergeCell ref="F69:G69"/>
    <mergeCell ref="H69:K69"/>
    <mergeCell ref="C65:E65"/>
    <mergeCell ref="F65:G65"/>
    <mergeCell ref="H65:K65"/>
    <mergeCell ref="A66:A67"/>
    <mergeCell ref="B66:K66"/>
    <mergeCell ref="B67:K67"/>
    <mergeCell ref="C54:E54"/>
    <mergeCell ref="H54:K54"/>
    <mergeCell ref="C55:E55"/>
    <mergeCell ref="H55:K55"/>
    <mergeCell ref="C56:E56"/>
    <mergeCell ref="C61:E61"/>
    <mergeCell ref="C62:E62"/>
    <mergeCell ref="C63:E63"/>
    <mergeCell ref="C64:E64"/>
    <mergeCell ref="H46:K46"/>
    <mergeCell ref="C52:E52"/>
    <mergeCell ref="F52:G52"/>
    <mergeCell ref="H52:K52"/>
    <mergeCell ref="C53:E53"/>
    <mergeCell ref="H53:K53"/>
    <mergeCell ref="C49:E49"/>
    <mergeCell ref="F49:G49"/>
    <mergeCell ref="H49:K49"/>
    <mergeCell ref="H60:K60"/>
    <mergeCell ref="H61:K61"/>
    <mergeCell ref="H62:K62"/>
    <mergeCell ref="H63:K63"/>
    <mergeCell ref="H64:K64"/>
    <mergeCell ref="F56:G56"/>
    <mergeCell ref="F57:G57"/>
    <mergeCell ref="F58:G58"/>
    <mergeCell ref="F59:G59"/>
    <mergeCell ref="F60:G60"/>
    <mergeCell ref="F61:G61"/>
    <mergeCell ref="F62:G62"/>
    <mergeCell ref="F63:G63"/>
    <mergeCell ref="F64:G64"/>
    <mergeCell ref="A42:A43"/>
    <mergeCell ref="B42:K42"/>
    <mergeCell ref="B43:K43"/>
    <mergeCell ref="C38:E38"/>
    <mergeCell ref="F38:G38"/>
    <mergeCell ref="H38:K38"/>
    <mergeCell ref="C39:E39"/>
    <mergeCell ref="F39:G39"/>
    <mergeCell ref="H39:K39"/>
    <mergeCell ref="F40:G40"/>
    <mergeCell ref="H40:K40"/>
    <mergeCell ref="I32:K32"/>
    <mergeCell ref="B29:C29"/>
    <mergeCell ref="D29:F29"/>
    <mergeCell ref="G29:H29"/>
    <mergeCell ref="I29:K29"/>
    <mergeCell ref="B30:C30"/>
    <mergeCell ref="D30:F30"/>
    <mergeCell ref="G30:H30"/>
    <mergeCell ref="I30:K30"/>
    <mergeCell ref="D31:F31"/>
    <mergeCell ref="G31:H31"/>
    <mergeCell ref="B27:C27"/>
    <mergeCell ref="D27:F27"/>
    <mergeCell ref="G27:H27"/>
    <mergeCell ref="I27:K27"/>
    <mergeCell ref="B28:C28"/>
    <mergeCell ref="D28:F28"/>
    <mergeCell ref="G28:H28"/>
    <mergeCell ref="I28:K28"/>
    <mergeCell ref="B23:G23"/>
    <mergeCell ref="H23:J23"/>
    <mergeCell ref="B24:G24"/>
    <mergeCell ref="H24:J24"/>
    <mergeCell ref="B25:I25"/>
    <mergeCell ref="J25:K25"/>
    <mergeCell ref="B26:K26"/>
    <mergeCell ref="H16:J16"/>
    <mergeCell ref="B14:D14"/>
    <mergeCell ref="E14:G14"/>
    <mergeCell ref="H14:J14"/>
    <mergeCell ref="A21:A22"/>
    <mergeCell ref="B21:D22"/>
    <mergeCell ref="H21:J22"/>
    <mergeCell ref="K21:K22"/>
    <mergeCell ref="H17:J18"/>
    <mergeCell ref="K17:K18"/>
    <mergeCell ref="A19:A20"/>
    <mergeCell ref="B19:D20"/>
    <mergeCell ref="E19:G19"/>
    <mergeCell ref="E20:G20"/>
    <mergeCell ref="H19:J20"/>
    <mergeCell ref="K19:K20"/>
    <mergeCell ref="A17:A18"/>
    <mergeCell ref="B17:D17"/>
    <mergeCell ref="B18:D18"/>
    <mergeCell ref="E17:G17"/>
    <mergeCell ref="E18:G18"/>
    <mergeCell ref="A5:B5"/>
    <mergeCell ref="A7:B7"/>
    <mergeCell ref="C96:E96"/>
    <mergeCell ref="F96:G96"/>
    <mergeCell ref="H96:K96"/>
    <mergeCell ref="C102:E102"/>
    <mergeCell ref="F102:G102"/>
    <mergeCell ref="H102:K102"/>
    <mergeCell ref="B33:C33"/>
    <mergeCell ref="D33:F33"/>
    <mergeCell ref="G33:H33"/>
    <mergeCell ref="I33:K33"/>
    <mergeCell ref="C57:E57"/>
    <mergeCell ref="C58:E58"/>
    <mergeCell ref="C59:E59"/>
    <mergeCell ref="C60:E60"/>
    <mergeCell ref="F53:G53"/>
    <mergeCell ref="F54:G54"/>
    <mergeCell ref="F55:G55"/>
    <mergeCell ref="B15:D15"/>
    <mergeCell ref="E15:G15"/>
    <mergeCell ref="H15:J15"/>
    <mergeCell ref="B16:D16"/>
    <mergeCell ref="E16:G16"/>
    <mergeCell ref="M38:O38"/>
    <mergeCell ref="P38:Q38"/>
    <mergeCell ref="M39:O39"/>
    <mergeCell ref="P39:Q39"/>
    <mergeCell ref="M40:O40"/>
    <mergeCell ref="P40:Q40"/>
    <mergeCell ref="H56:K56"/>
    <mergeCell ref="H57:K57"/>
    <mergeCell ref="H58:K58"/>
    <mergeCell ref="B44:K44"/>
    <mergeCell ref="C41:E41"/>
    <mergeCell ref="F41:G41"/>
    <mergeCell ref="H41:K41"/>
    <mergeCell ref="C47:E47"/>
    <mergeCell ref="F47:G47"/>
    <mergeCell ref="H47:K47"/>
    <mergeCell ref="C48:E48"/>
    <mergeCell ref="F48:G48"/>
    <mergeCell ref="H48:K48"/>
    <mergeCell ref="C45:E45"/>
    <mergeCell ref="F45:G45"/>
    <mergeCell ref="H45:K45"/>
    <mergeCell ref="C46:E46"/>
    <mergeCell ref="F46:G46"/>
    <mergeCell ref="I234:K234"/>
    <mergeCell ref="I235:K235"/>
    <mergeCell ref="I239:K239"/>
    <mergeCell ref="L153:N153"/>
    <mergeCell ref="C132:E132"/>
    <mergeCell ref="F132:G132"/>
    <mergeCell ref="H132:K132"/>
    <mergeCell ref="C150:E150"/>
    <mergeCell ref="C151:E151"/>
    <mergeCell ref="F150:G150"/>
    <mergeCell ref="F151:G151"/>
    <mergeCell ref="H150:K150"/>
    <mergeCell ref="H151:K151"/>
    <mergeCell ref="C133:E133"/>
    <mergeCell ref="F133:G133"/>
    <mergeCell ref="H133:K133"/>
    <mergeCell ref="C134:E134"/>
    <mergeCell ref="F134:G134"/>
    <mergeCell ref="H134:K134"/>
    <mergeCell ref="C138:E138"/>
    <mergeCell ref="F138:G138"/>
    <mergeCell ref="H138:K138"/>
    <mergeCell ref="C141:E141"/>
    <mergeCell ref="F141:G141"/>
  </mergeCells>
  <pageMargins left="0.70866141732283472" right="0.70866141732283472" top="0.74803149606299213" bottom="1.5354330708661419" header="0.31496062992125984" footer="0.31496062992125984"/>
  <pageSetup paperSize="5" scale="67" orientation="portrait" horizontalDpi="0" verticalDpi="0" r:id="rId1"/>
  <headerFooter>
    <oddHeader>&amp;L&amp;"Bauhaus 93,Regular"CALK TA 2019
DESA GIRITIRTO</oddHeader>
    <oddFooter>Page &amp;P</oddFooter>
  </headerFooter>
  <rowBreaks count="1" manualBreakCount="1">
    <brk id="171" max="10" man="1"/>
  </rowBreaks>
</worksheet>
</file>

<file path=xl/worksheets/sheet4.xml><?xml version="1.0" encoding="utf-8"?>
<worksheet xmlns="http://schemas.openxmlformats.org/spreadsheetml/2006/main" xmlns:r="http://schemas.openxmlformats.org/officeDocument/2006/relationships">
  <dimension ref="A1:K210"/>
  <sheetViews>
    <sheetView zoomScale="70" zoomScaleNormal="70" workbookViewId="0">
      <selection activeCell="I28" sqref="I28"/>
    </sheetView>
  </sheetViews>
  <sheetFormatPr defaultRowHeight="15"/>
  <cols>
    <col min="1" max="1" width="5.85546875" customWidth="1"/>
    <col min="2" max="2" width="5.7109375" customWidth="1"/>
    <col min="3" max="3" width="52.7109375" customWidth="1"/>
    <col min="4" max="6" width="20.7109375" customWidth="1"/>
    <col min="7" max="8" width="19.5703125" customWidth="1"/>
    <col min="9" max="9" width="23.7109375" customWidth="1"/>
    <col min="10" max="10" width="19.85546875" customWidth="1"/>
    <col min="11" max="11" width="21.7109375" customWidth="1"/>
  </cols>
  <sheetData>
    <row r="1" spans="1:11">
      <c r="A1" s="36" t="s">
        <v>177</v>
      </c>
      <c r="B1" s="37"/>
      <c r="C1" s="38"/>
      <c r="D1" s="38"/>
      <c r="E1" s="38"/>
      <c r="F1" s="38"/>
      <c r="G1" s="38"/>
      <c r="H1" s="38"/>
      <c r="I1" s="39"/>
      <c r="J1" s="38"/>
      <c r="K1" s="38"/>
    </row>
    <row r="2" spans="1:11">
      <c r="A2" s="36" t="s">
        <v>178</v>
      </c>
      <c r="B2" s="37"/>
      <c r="C2" s="38"/>
      <c r="D2" s="38"/>
      <c r="E2" s="38"/>
      <c r="F2" s="38"/>
      <c r="G2" s="38"/>
      <c r="H2" s="38"/>
      <c r="I2" s="39"/>
      <c r="J2" s="38"/>
      <c r="K2" s="38"/>
    </row>
    <row r="3" spans="1:11">
      <c r="A3" s="36"/>
      <c r="B3" s="37"/>
      <c r="C3" s="38"/>
      <c r="D3" s="38"/>
      <c r="E3" s="38"/>
      <c r="F3" s="38"/>
      <c r="G3" s="38"/>
      <c r="H3" s="38"/>
      <c r="I3" s="39"/>
      <c r="J3" s="38"/>
      <c r="K3" s="38"/>
    </row>
    <row r="4" spans="1:11" ht="18">
      <c r="A4" s="317" t="s">
        <v>179</v>
      </c>
      <c r="B4" s="317"/>
      <c r="C4" s="317"/>
      <c r="D4" s="317"/>
      <c r="E4" s="317"/>
      <c r="F4" s="317"/>
      <c r="G4" s="317"/>
      <c r="H4" s="317"/>
      <c r="I4" s="317"/>
      <c r="J4" s="317"/>
      <c r="K4" s="317"/>
    </row>
    <row r="5" spans="1:11" ht="18">
      <c r="A5" s="317" t="s">
        <v>180</v>
      </c>
      <c r="B5" s="317"/>
      <c r="C5" s="317"/>
      <c r="D5" s="317"/>
      <c r="E5" s="317"/>
      <c r="F5" s="317"/>
      <c r="G5" s="317"/>
      <c r="H5" s="317"/>
      <c r="I5" s="317"/>
      <c r="J5" s="317"/>
      <c r="K5" s="317"/>
    </row>
    <row r="6" spans="1:11" ht="18">
      <c r="A6" s="317" t="s">
        <v>181</v>
      </c>
      <c r="B6" s="317"/>
      <c r="C6" s="317"/>
      <c r="D6" s="317"/>
      <c r="E6" s="317"/>
      <c r="F6" s="317"/>
      <c r="G6" s="317"/>
      <c r="H6" s="317"/>
      <c r="I6" s="317"/>
      <c r="J6" s="317"/>
      <c r="K6" s="317"/>
    </row>
    <row r="7" spans="1:11" ht="18">
      <c r="A7" s="317" t="s">
        <v>182</v>
      </c>
      <c r="B7" s="317"/>
      <c r="C7" s="317"/>
      <c r="D7" s="317"/>
      <c r="E7" s="317"/>
      <c r="F7" s="317"/>
      <c r="G7" s="317"/>
      <c r="H7" s="317"/>
      <c r="I7" s="317"/>
      <c r="J7" s="317"/>
      <c r="K7" s="317"/>
    </row>
    <row r="8" spans="1:11" ht="15.75" thickBot="1">
      <c r="A8" s="38"/>
      <c r="B8" s="37"/>
      <c r="C8" s="38"/>
      <c r="D8" s="38"/>
      <c r="E8" s="38"/>
      <c r="F8" s="38"/>
      <c r="G8" s="38"/>
      <c r="H8" s="38"/>
      <c r="I8" s="40"/>
      <c r="J8" s="38"/>
      <c r="K8" s="38"/>
    </row>
    <row r="9" spans="1:11" ht="18">
      <c r="A9" s="318" t="s">
        <v>183</v>
      </c>
      <c r="B9" s="306" t="s">
        <v>184</v>
      </c>
      <c r="C9" s="306"/>
      <c r="D9" s="320" t="s">
        <v>185</v>
      </c>
      <c r="E9" s="321"/>
      <c r="F9" s="322"/>
      <c r="G9" s="306" t="s">
        <v>186</v>
      </c>
      <c r="H9" s="306" t="s">
        <v>187</v>
      </c>
      <c r="I9" s="323" t="s">
        <v>188</v>
      </c>
      <c r="J9" s="306" t="s">
        <v>189</v>
      </c>
      <c r="K9" s="308" t="s">
        <v>190</v>
      </c>
    </row>
    <row r="10" spans="1:11" ht="18.75" thickBot="1">
      <c r="A10" s="319"/>
      <c r="B10" s="307"/>
      <c r="C10" s="307"/>
      <c r="D10" s="41" t="s">
        <v>191</v>
      </c>
      <c r="E10" s="41" t="s">
        <v>192</v>
      </c>
      <c r="F10" s="41" t="s">
        <v>193</v>
      </c>
      <c r="G10" s="307"/>
      <c r="H10" s="307"/>
      <c r="I10" s="324"/>
      <c r="J10" s="307"/>
      <c r="K10" s="309"/>
    </row>
    <row r="11" spans="1:11" ht="15.75" thickBot="1">
      <c r="A11" s="310"/>
      <c r="B11" s="311"/>
      <c r="C11" s="311"/>
      <c r="D11" s="311"/>
      <c r="E11" s="311"/>
      <c r="F11" s="311"/>
      <c r="G11" s="311"/>
      <c r="H11" s="311"/>
      <c r="I11" s="311"/>
      <c r="J11" s="311"/>
      <c r="K11" s="312"/>
    </row>
    <row r="12" spans="1:11" ht="15.75">
      <c r="A12" s="42" t="s">
        <v>194</v>
      </c>
      <c r="B12" s="43" t="s">
        <v>195</v>
      </c>
      <c r="C12" s="44"/>
      <c r="D12" s="45"/>
      <c r="E12" s="45"/>
      <c r="F12" s="45"/>
      <c r="G12" s="46"/>
      <c r="H12" s="46"/>
      <c r="I12" s="47"/>
      <c r="J12" s="46"/>
      <c r="K12" s="48"/>
    </row>
    <row r="13" spans="1:11" ht="15.75">
      <c r="A13" s="49"/>
      <c r="B13" s="50">
        <v>1</v>
      </c>
      <c r="C13" s="50"/>
      <c r="D13" s="50"/>
      <c r="E13" s="50"/>
      <c r="F13" s="50"/>
      <c r="G13" s="51"/>
      <c r="H13" s="51"/>
      <c r="I13" s="52"/>
      <c r="J13" s="51"/>
      <c r="K13" s="53"/>
    </row>
    <row r="14" spans="1:11" ht="15.75">
      <c r="A14" s="49"/>
      <c r="B14" s="50">
        <v>2</v>
      </c>
      <c r="C14" s="50"/>
      <c r="D14" s="50"/>
      <c r="E14" s="50"/>
      <c r="F14" s="50"/>
      <c r="G14" s="51"/>
      <c r="H14" s="51"/>
      <c r="I14" s="52"/>
      <c r="J14" s="51"/>
      <c r="K14" s="53"/>
    </row>
    <row r="15" spans="1:11" ht="15.75">
      <c r="A15" s="54" t="s">
        <v>196</v>
      </c>
      <c r="B15" s="313" t="s">
        <v>197</v>
      </c>
      <c r="C15" s="313"/>
      <c r="D15" s="55"/>
      <c r="E15" s="55"/>
      <c r="F15" s="55"/>
      <c r="G15" s="51"/>
      <c r="H15" s="51"/>
      <c r="I15" s="52"/>
      <c r="J15" s="51"/>
      <c r="K15" s="53"/>
    </row>
    <row r="16" spans="1:11" ht="15.75">
      <c r="A16" s="49"/>
      <c r="B16" s="55">
        <v>1</v>
      </c>
      <c r="C16" s="56" t="s">
        <v>198</v>
      </c>
      <c r="D16" s="57"/>
      <c r="E16" s="57"/>
      <c r="F16" s="57"/>
      <c r="G16" s="51"/>
      <c r="H16" s="51"/>
      <c r="I16" s="52"/>
      <c r="J16" s="51"/>
      <c r="K16" s="53"/>
    </row>
    <row r="17" spans="1:11" ht="15.75">
      <c r="A17" s="49"/>
      <c r="B17" s="50" t="s">
        <v>199</v>
      </c>
      <c r="C17" s="57" t="s">
        <v>200</v>
      </c>
      <c r="D17" s="57" t="s">
        <v>201</v>
      </c>
      <c r="E17" s="57" t="s">
        <v>202</v>
      </c>
      <c r="F17" s="58" t="s">
        <v>203</v>
      </c>
      <c r="G17" s="51" t="s">
        <v>204</v>
      </c>
      <c r="H17" s="51">
        <v>2015</v>
      </c>
      <c r="I17" s="52">
        <v>3000000</v>
      </c>
      <c r="J17" s="51" t="s">
        <v>205</v>
      </c>
      <c r="K17" s="53" t="s">
        <v>206</v>
      </c>
    </row>
    <row r="18" spans="1:11" ht="15.75">
      <c r="A18" s="49"/>
      <c r="B18" s="50" t="s">
        <v>207</v>
      </c>
      <c r="C18" s="57" t="s">
        <v>200</v>
      </c>
      <c r="D18" s="57" t="s">
        <v>201</v>
      </c>
      <c r="E18" s="57" t="s">
        <v>208</v>
      </c>
      <c r="F18" s="58" t="s">
        <v>209</v>
      </c>
      <c r="G18" s="51" t="s">
        <v>204</v>
      </c>
      <c r="H18" s="51">
        <v>2018</v>
      </c>
      <c r="I18" s="52">
        <v>3500000</v>
      </c>
      <c r="J18" s="51" t="s">
        <v>210</v>
      </c>
      <c r="K18" s="53" t="s">
        <v>211</v>
      </c>
    </row>
    <row r="19" spans="1:11" ht="15.75">
      <c r="A19" s="49"/>
      <c r="B19" s="50" t="s">
        <v>212</v>
      </c>
      <c r="C19" s="57" t="s">
        <v>213</v>
      </c>
      <c r="D19" s="57" t="s">
        <v>201</v>
      </c>
      <c r="E19" s="57" t="s">
        <v>202</v>
      </c>
      <c r="F19" s="58" t="s">
        <v>203</v>
      </c>
      <c r="G19" s="51" t="s">
        <v>214</v>
      </c>
      <c r="H19" s="51">
        <v>2015</v>
      </c>
      <c r="I19" s="52">
        <v>2500000</v>
      </c>
      <c r="J19" s="51" t="s">
        <v>205</v>
      </c>
      <c r="K19" s="53"/>
    </row>
    <row r="20" spans="1:11" ht="15.75">
      <c r="A20" s="49"/>
      <c r="B20" s="50" t="s">
        <v>215</v>
      </c>
      <c r="C20" s="57" t="s">
        <v>213</v>
      </c>
      <c r="D20" s="57" t="s">
        <v>201</v>
      </c>
      <c r="E20" s="57" t="s">
        <v>208</v>
      </c>
      <c r="F20" s="58" t="s">
        <v>209</v>
      </c>
      <c r="G20" s="51" t="s">
        <v>214</v>
      </c>
      <c r="H20" s="51">
        <v>2018</v>
      </c>
      <c r="I20" s="52">
        <v>3500000</v>
      </c>
      <c r="J20" s="51" t="s">
        <v>210</v>
      </c>
      <c r="K20" s="53" t="s">
        <v>211</v>
      </c>
    </row>
    <row r="21" spans="1:11" ht="15.75">
      <c r="A21" s="49"/>
      <c r="B21" s="50" t="s">
        <v>216</v>
      </c>
      <c r="C21" s="57" t="s">
        <v>217</v>
      </c>
      <c r="D21" s="57" t="s">
        <v>201</v>
      </c>
      <c r="E21" s="57" t="s">
        <v>218</v>
      </c>
      <c r="F21" s="58" t="s">
        <v>219</v>
      </c>
      <c r="G21" s="51" t="s">
        <v>220</v>
      </c>
      <c r="H21" s="51">
        <v>2016</v>
      </c>
      <c r="I21" s="52">
        <v>4740000</v>
      </c>
      <c r="J21" s="51" t="s">
        <v>205</v>
      </c>
      <c r="K21" s="53" t="s">
        <v>221</v>
      </c>
    </row>
    <row r="22" spans="1:11" ht="15.75">
      <c r="A22" s="49"/>
      <c r="B22" s="50" t="s">
        <v>222</v>
      </c>
      <c r="C22" s="57" t="s">
        <v>217</v>
      </c>
      <c r="D22" s="57" t="s">
        <v>201</v>
      </c>
      <c r="E22" s="57" t="s">
        <v>218</v>
      </c>
      <c r="F22" s="58" t="s">
        <v>219</v>
      </c>
      <c r="G22" s="51" t="s">
        <v>220</v>
      </c>
      <c r="H22" s="51">
        <v>2015</v>
      </c>
      <c r="I22" s="52">
        <v>3900000</v>
      </c>
      <c r="J22" s="51" t="s">
        <v>205</v>
      </c>
      <c r="K22" s="53" t="s">
        <v>223</v>
      </c>
    </row>
    <row r="23" spans="1:11" ht="15.75">
      <c r="A23" s="49"/>
      <c r="B23" s="50" t="s">
        <v>224</v>
      </c>
      <c r="C23" s="57" t="s">
        <v>217</v>
      </c>
      <c r="D23" s="57" t="s">
        <v>201</v>
      </c>
      <c r="E23" s="57" t="s">
        <v>225</v>
      </c>
      <c r="F23" s="58" t="s">
        <v>226</v>
      </c>
      <c r="G23" s="51" t="s">
        <v>220</v>
      </c>
      <c r="H23" s="51">
        <v>2016</v>
      </c>
      <c r="I23" s="52">
        <v>3895000</v>
      </c>
      <c r="J23" s="51" t="s">
        <v>210</v>
      </c>
      <c r="K23" s="53" t="s">
        <v>227</v>
      </c>
    </row>
    <row r="24" spans="1:11" ht="15.75">
      <c r="A24" s="49"/>
      <c r="B24" s="50" t="s">
        <v>228</v>
      </c>
      <c r="C24" s="57" t="s">
        <v>217</v>
      </c>
      <c r="D24" s="57" t="s">
        <v>201</v>
      </c>
      <c r="E24" s="57" t="s">
        <v>225</v>
      </c>
      <c r="F24" s="58" t="s">
        <v>226</v>
      </c>
      <c r="G24" s="51" t="s">
        <v>220</v>
      </c>
      <c r="H24" s="51">
        <v>2016</v>
      </c>
      <c r="I24" s="52">
        <v>3895000</v>
      </c>
      <c r="J24" s="51" t="s">
        <v>205</v>
      </c>
      <c r="K24" s="53" t="s">
        <v>229</v>
      </c>
    </row>
    <row r="25" spans="1:11" ht="15.75">
      <c r="A25" s="49"/>
      <c r="B25" s="50" t="s">
        <v>230</v>
      </c>
      <c r="C25" s="57" t="s">
        <v>217</v>
      </c>
      <c r="D25" s="57" t="s">
        <v>201</v>
      </c>
      <c r="E25" s="57" t="s">
        <v>231</v>
      </c>
      <c r="F25" s="58" t="s">
        <v>232</v>
      </c>
      <c r="G25" s="51" t="s">
        <v>220</v>
      </c>
      <c r="H25" s="51">
        <v>2016</v>
      </c>
      <c r="I25" s="52">
        <v>2500000</v>
      </c>
      <c r="J25" s="51" t="s">
        <v>233</v>
      </c>
      <c r="K25" s="53" t="s">
        <v>234</v>
      </c>
    </row>
    <row r="26" spans="1:11" ht="15.75">
      <c r="A26" s="49"/>
      <c r="B26" s="50" t="s">
        <v>235</v>
      </c>
      <c r="C26" s="57" t="s">
        <v>217</v>
      </c>
      <c r="D26" s="57" t="s">
        <v>201</v>
      </c>
      <c r="E26" s="57" t="s">
        <v>236</v>
      </c>
      <c r="F26" s="58" t="s">
        <v>232</v>
      </c>
      <c r="G26" s="51" t="s">
        <v>220</v>
      </c>
      <c r="H26" s="51">
        <v>2016</v>
      </c>
      <c r="I26" s="52">
        <v>3758000</v>
      </c>
      <c r="J26" s="51" t="s">
        <v>233</v>
      </c>
      <c r="K26" s="53"/>
    </row>
    <row r="27" spans="1:11" ht="15.75">
      <c r="A27" s="49"/>
      <c r="B27" s="50" t="s">
        <v>237</v>
      </c>
      <c r="C27" s="57" t="s">
        <v>217</v>
      </c>
      <c r="D27" s="57" t="s">
        <v>201</v>
      </c>
      <c r="E27" s="57" t="s">
        <v>238</v>
      </c>
      <c r="F27" s="58" t="s">
        <v>239</v>
      </c>
      <c r="G27" s="51" t="s">
        <v>220</v>
      </c>
      <c r="H27" s="51">
        <v>2018</v>
      </c>
      <c r="I27" s="52">
        <v>7700000</v>
      </c>
      <c r="J27" s="51" t="s">
        <v>240</v>
      </c>
      <c r="K27" s="53" t="s">
        <v>241</v>
      </c>
    </row>
    <row r="28" spans="1:11" ht="15.75">
      <c r="A28" s="49"/>
      <c r="B28" s="50" t="s">
        <v>242</v>
      </c>
      <c r="C28" s="57" t="s">
        <v>243</v>
      </c>
      <c r="D28" s="57" t="s">
        <v>201</v>
      </c>
      <c r="E28" s="57" t="s">
        <v>244</v>
      </c>
      <c r="F28" s="58" t="s">
        <v>245</v>
      </c>
      <c r="G28" s="51" t="s">
        <v>246</v>
      </c>
      <c r="H28" s="51">
        <v>2018</v>
      </c>
      <c r="I28" s="52">
        <v>11707360</v>
      </c>
      <c r="J28" s="51" t="s">
        <v>210</v>
      </c>
      <c r="K28" s="53"/>
    </row>
    <row r="29" spans="1:11" ht="15.75">
      <c r="A29" s="49"/>
      <c r="B29" s="50" t="s">
        <v>247</v>
      </c>
      <c r="C29" s="57" t="s">
        <v>248</v>
      </c>
      <c r="D29" s="57" t="s">
        <v>201</v>
      </c>
      <c r="E29" s="57" t="s">
        <v>249</v>
      </c>
      <c r="F29" s="58" t="s">
        <v>250</v>
      </c>
      <c r="G29" s="51" t="s">
        <v>251</v>
      </c>
      <c r="H29" s="51">
        <v>2017</v>
      </c>
      <c r="I29" s="52">
        <v>700000</v>
      </c>
      <c r="J29" s="51" t="s">
        <v>205</v>
      </c>
      <c r="K29" s="53"/>
    </row>
    <row r="30" spans="1:11" ht="15.75">
      <c r="A30" s="49"/>
      <c r="B30" s="50"/>
      <c r="C30" s="57"/>
      <c r="D30" s="57"/>
      <c r="E30" s="57"/>
      <c r="F30" s="58"/>
      <c r="G30" s="51"/>
      <c r="H30" s="51"/>
      <c r="I30" s="52"/>
      <c r="J30" s="51"/>
      <c r="K30" s="53"/>
    </row>
    <row r="31" spans="1:11" ht="15.75">
      <c r="A31" s="49"/>
      <c r="B31" s="50"/>
      <c r="C31" s="56" t="s">
        <v>252</v>
      </c>
      <c r="D31" s="57"/>
      <c r="E31" s="57"/>
      <c r="F31" s="57"/>
      <c r="G31" s="51"/>
      <c r="H31" s="51"/>
      <c r="I31" s="59">
        <f>SUM(I17:I30)</f>
        <v>55295360</v>
      </c>
      <c r="J31" s="51"/>
      <c r="K31" s="53"/>
    </row>
    <row r="32" spans="1:11" ht="15.75">
      <c r="A32" s="49"/>
      <c r="B32" s="55">
        <v>2</v>
      </c>
      <c r="C32" s="56" t="s">
        <v>253</v>
      </c>
      <c r="D32" s="57"/>
      <c r="E32" s="57"/>
      <c r="F32" s="57"/>
      <c r="G32" s="51"/>
      <c r="H32" s="51"/>
      <c r="I32" s="52"/>
      <c r="J32" s="51"/>
      <c r="K32" s="53"/>
    </row>
    <row r="33" spans="1:11" ht="15.75">
      <c r="A33" s="49"/>
      <c r="B33" s="50" t="s">
        <v>199</v>
      </c>
      <c r="C33" s="57" t="s">
        <v>254</v>
      </c>
      <c r="D33" s="57" t="s">
        <v>201</v>
      </c>
      <c r="E33" s="57" t="s">
        <v>255</v>
      </c>
      <c r="F33" s="58" t="s">
        <v>256</v>
      </c>
      <c r="G33" s="51" t="s">
        <v>257</v>
      </c>
      <c r="H33" s="51">
        <v>2009</v>
      </c>
      <c r="I33" s="52">
        <v>500000</v>
      </c>
      <c r="J33" s="51"/>
      <c r="K33" s="53"/>
    </row>
    <row r="34" spans="1:11" ht="15.75">
      <c r="A34" s="49"/>
      <c r="B34" s="50"/>
      <c r="C34" s="57"/>
      <c r="D34" s="57"/>
      <c r="E34" s="57"/>
      <c r="F34" s="58"/>
      <c r="G34" s="51"/>
      <c r="H34" s="51"/>
      <c r="I34" s="52"/>
      <c r="J34" s="51"/>
      <c r="K34" s="53"/>
    </row>
    <row r="35" spans="1:11" ht="15.75">
      <c r="A35" s="49"/>
      <c r="B35" s="50"/>
      <c r="C35" s="56" t="s">
        <v>252</v>
      </c>
      <c r="D35" s="57"/>
      <c r="E35" s="57"/>
      <c r="F35" s="57"/>
      <c r="G35" s="51"/>
      <c r="H35" s="51"/>
      <c r="I35" s="59">
        <f>SUM(I33:I34)</f>
        <v>500000</v>
      </c>
      <c r="J35" s="51"/>
      <c r="K35" s="53"/>
    </row>
    <row r="36" spans="1:11" ht="15.75">
      <c r="A36" s="49"/>
      <c r="B36" s="55">
        <v>3</v>
      </c>
      <c r="C36" s="56" t="s">
        <v>258</v>
      </c>
      <c r="D36" s="57"/>
      <c r="E36" s="57"/>
      <c r="F36" s="57"/>
      <c r="G36" s="51"/>
      <c r="H36" s="51"/>
      <c r="I36" s="52"/>
      <c r="J36" s="51"/>
      <c r="K36" s="53"/>
    </row>
    <row r="37" spans="1:11" ht="15.75">
      <c r="A37" s="49"/>
      <c r="B37" s="50" t="s">
        <v>199</v>
      </c>
      <c r="C37" s="57" t="s">
        <v>259</v>
      </c>
      <c r="D37" s="57" t="s">
        <v>260</v>
      </c>
      <c r="E37" s="57" t="s">
        <v>261</v>
      </c>
      <c r="F37" s="58" t="s">
        <v>262</v>
      </c>
      <c r="G37" s="51" t="s">
        <v>263</v>
      </c>
      <c r="H37" s="51">
        <v>2016</v>
      </c>
      <c r="I37" s="52">
        <v>1700000</v>
      </c>
      <c r="J37" s="51" t="s">
        <v>210</v>
      </c>
      <c r="K37" s="53"/>
    </row>
    <row r="38" spans="1:11" ht="15.75">
      <c r="A38" s="49"/>
      <c r="B38" s="50" t="s">
        <v>207</v>
      </c>
      <c r="C38" s="57" t="s">
        <v>264</v>
      </c>
      <c r="D38" s="57" t="s">
        <v>260</v>
      </c>
      <c r="E38" s="57" t="s">
        <v>265</v>
      </c>
      <c r="F38" s="58" t="s">
        <v>266</v>
      </c>
      <c r="G38" s="51" t="s">
        <v>263</v>
      </c>
      <c r="H38" s="51">
        <v>2016</v>
      </c>
      <c r="I38" s="52">
        <v>450000</v>
      </c>
      <c r="J38" s="51" t="s">
        <v>210</v>
      </c>
      <c r="K38" s="53"/>
    </row>
    <row r="39" spans="1:11" ht="15.75">
      <c r="A39" s="49"/>
      <c r="B39" s="50"/>
      <c r="C39" s="57"/>
      <c r="D39" s="57"/>
      <c r="E39" s="57"/>
      <c r="F39" s="58"/>
      <c r="G39" s="51"/>
      <c r="H39" s="51"/>
      <c r="I39" s="52"/>
      <c r="J39" s="51"/>
      <c r="K39" s="53"/>
    </row>
    <row r="40" spans="1:11" ht="15.75">
      <c r="A40" s="49"/>
      <c r="B40" s="50"/>
      <c r="C40" s="56" t="s">
        <v>252</v>
      </c>
      <c r="D40" s="57"/>
      <c r="E40" s="57"/>
      <c r="F40" s="57"/>
      <c r="G40" s="51"/>
      <c r="H40" s="51"/>
      <c r="I40" s="59">
        <f>SUM(I37:I39)</f>
        <v>2150000</v>
      </c>
      <c r="J40" s="51"/>
      <c r="K40" s="53"/>
    </row>
    <row r="41" spans="1:11" ht="15.75">
      <c r="A41" s="49"/>
      <c r="B41" s="55">
        <v>4</v>
      </c>
      <c r="C41" s="55" t="s">
        <v>267</v>
      </c>
      <c r="D41" s="50"/>
      <c r="E41" s="50"/>
      <c r="F41" s="50"/>
      <c r="G41" s="51"/>
      <c r="H41" s="51"/>
      <c r="I41" s="52"/>
      <c r="J41" s="51"/>
      <c r="K41" s="53"/>
    </row>
    <row r="42" spans="1:11" ht="15.75">
      <c r="A42" s="49"/>
      <c r="B42" s="50" t="s">
        <v>199</v>
      </c>
      <c r="C42" s="57" t="s">
        <v>268</v>
      </c>
      <c r="D42" s="57" t="s">
        <v>260</v>
      </c>
      <c r="E42" s="50" t="s">
        <v>265</v>
      </c>
      <c r="F42" s="60" t="s">
        <v>269</v>
      </c>
      <c r="G42" s="51" t="s">
        <v>270</v>
      </c>
      <c r="H42" s="51">
        <v>2016</v>
      </c>
      <c r="I42" s="52">
        <f>6758000+865300</f>
        <v>7623300</v>
      </c>
      <c r="J42" s="51" t="s">
        <v>210</v>
      </c>
      <c r="K42" s="53"/>
    </row>
    <row r="43" spans="1:11" ht="15.75">
      <c r="A43" s="49"/>
      <c r="B43" s="50" t="s">
        <v>207</v>
      </c>
      <c r="C43" s="57" t="s">
        <v>271</v>
      </c>
      <c r="D43" s="57" t="s">
        <v>260</v>
      </c>
      <c r="E43" s="50" t="s">
        <v>272</v>
      </c>
      <c r="F43" s="58" t="s">
        <v>262</v>
      </c>
      <c r="G43" s="51" t="s">
        <v>273</v>
      </c>
      <c r="H43" s="51">
        <v>2016</v>
      </c>
      <c r="I43" s="52">
        <v>4909000</v>
      </c>
      <c r="J43" s="51" t="s">
        <v>233</v>
      </c>
      <c r="K43" s="53"/>
    </row>
    <row r="44" spans="1:11" ht="15.75">
      <c r="A44" s="49"/>
      <c r="B44" s="50"/>
      <c r="C44" s="57"/>
      <c r="D44" s="57"/>
      <c r="E44" s="50"/>
      <c r="F44" s="58"/>
      <c r="G44" s="51"/>
      <c r="H44" s="51"/>
      <c r="I44" s="52"/>
      <c r="J44" s="51"/>
      <c r="K44" s="53"/>
    </row>
    <row r="45" spans="1:11" ht="15.75">
      <c r="A45" s="49"/>
      <c r="B45" s="50"/>
      <c r="C45" s="56" t="s">
        <v>252</v>
      </c>
      <c r="D45" s="50"/>
      <c r="E45" s="50"/>
      <c r="F45" s="50"/>
      <c r="G45" s="51"/>
      <c r="H45" s="51"/>
      <c r="I45" s="59">
        <f>SUM(I42:I44)</f>
        <v>12532300</v>
      </c>
      <c r="J45" s="51"/>
      <c r="K45" s="53"/>
    </row>
    <row r="46" spans="1:11" ht="15.75">
      <c r="A46" s="49"/>
      <c r="B46" s="50">
        <v>5</v>
      </c>
      <c r="C46" s="56" t="s">
        <v>274</v>
      </c>
      <c r="D46" s="50"/>
      <c r="E46" s="50"/>
      <c r="F46" s="50"/>
      <c r="G46" s="51"/>
      <c r="H46" s="51"/>
      <c r="I46" s="59"/>
      <c r="J46" s="51"/>
      <c r="K46" s="53"/>
    </row>
    <row r="47" spans="1:11" ht="15.75">
      <c r="A47" s="49"/>
      <c r="B47" s="50" t="s">
        <v>199</v>
      </c>
      <c r="C47" s="57" t="s">
        <v>275</v>
      </c>
      <c r="D47" s="50" t="s">
        <v>276</v>
      </c>
      <c r="E47" s="50" t="s">
        <v>277</v>
      </c>
      <c r="F47" s="60" t="s">
        <v>278</v>
      </c>
      <c r="G47" s="51" t="s">
        <v>279</v>
      </c>
      <c r="H47" s="51">
        <v>2019</v>
      </c>
      <c r="I47" s="61">
        <v>4063900</v>
      </c>
      <c r="J47" s="51"/>
      <c r="K47" s="53"/>
    </row>
    <row r="48" spans="1:11" ht="15.75">
      <c r="A48" s="49"/>
      <c r="B48" s="50"/>
      <c r="C48" s="56"/>
      <c r="D48" s="50"/>
      <c r="E48" s="50"/>
      <c r="F48" s="50"/>
      <c r="G48" s="51"/>
      <c r="H48" s="51"/>
      <c r="I48" s="59"/>
      <c r="J48" s="51"/>
      <c r="K48" s="53"/>
    </row>
    <row r="49" spans="1:11" ht="15.75">
      <c r="A49" s="49"/>
      <c r="B49" s="50"/>
      <c r="C49" s="56" t="s">
        <v>252</v>
      </c>
      <c r="D49" s="50"/>
      <c r="E49" s="50"/>
      <c r="F49" s="50"/>
      <c r="G49" s="51"/>
      <c r="H49" s="51"/>
      <c r="I49" s="59">
        <f>SUM(I47:I48)</f>
        <v>4063900</v>
      </c>
      <c r="J49" s="51"/>
      <c r="K49" s="53"/>
    </row>
    <row r="50" spans="1:11" ht="15.75">
      <c r="A50" s="49"/>
      <c r="B50" s="55">
        <v>6</v>
      </c>
      <c r="C50" s="56" t="s">
        <v>280</v>
      </c>
      <c r="D50" s="50"/>
      <c r="E50" s="50"/>
      <c r="F50" s="50"/>
      <c r="G50" s="51"/>
      <c r="H50" s="51"/>
      <c r="I50" s="52"/>
      <c r="J50" s="51"/>
      <c r="K50" s="53"/>
    </row>
    <row r="51" spans="1:11" ht="15.75">
      <c r="A51" s="49"/>
      <c r="B51" s="50" t="s">
        <v>199</v>
      </c>
      <c r="C51" s="57" t="s">
        <v>281</v>
      </c>
      <c r="D51" s="57" t="s">
        <v>260</v>
      </c>
      <c r="E51" s="50" t="s">
        <v>282</v>
      </c>
      <c r="F51" s="60" t="s">
        <v>283</v>
      </c>
      <c r="G51" s="51" t="s">
        <v>284</v>
      </c>
      <c r="H51" s="51">
        <v>2015</v>
      </c>
      <c r="I51" s="52">
        <v>1250000</v>
      </c>
      <c r="J51" s="51" t="s">
        <v>233</v>
      </c>
      <c r="K51" s="53" t="s">
        <v>285</v>
      </c>
    </row>
    <row r="52" spans="1:11" ht="15.75">
      <c r="A52" s="49"/>
      <c r="B52" s="50" t="s">
        <v>207</v>
      </c>
      <c r="C52" s="57" t="s">
        <v>281</v>
      </c>
      <c r="D52" s="57" t="s">
        <v>260</v>
      </c>
      <c r="E52" s="50" t="s">
        <v>286</v>
      </c>
      <c r="F52" s="60" t="s">
        <v>287</v>
      </c>
      <c r="G52" s="51" t="s">
        <v>284</v>
      </c>
      <c r="H52" s="51">
        <v>2016</v>
      </c>
      <c r="I52" s="52">
        <v>2267200</v>
      </c>
      <c r="J52" s="51" t="s">
        <v>233</v>
      </c>
      <c r="K52" s="53" t="s">
        <v>288</v>
      </c>
    </row>
    <row r="53" spans="1:11" ht="15.75">
      <c r="A53" s="49"/>
      <c r="B53" s="50" t="s">
        <v>212</v>
      </c>
      <c r="C53" s="57" t="s">
        <v>281</v>
      </c>
      <c r="D53" s="57" t="s">
        <v>260</v>
      </c>
      <c r="E53" s="50" t="s">
        <v>236</v>
      </c>
      <c r="F53" s="60" t="s">
        <v>250</v>
      </c>
      <c r="G53" s="51" t="s">
        <v>284</v>
      </c>
      <c r="H53" s="51">
        <v>2017</v>
      </c>
      <c r="I53" s="52">
        <v>2500000</v>
      </c>
      <c r="J53" s="51" t="s">
        <v>210</v>
      </c>
      <c r="K53" s="53" t="s">
        <v>241</v>
      </c>
    </row>
    <row r="54" spans="1:11" ht="15.75">
      <c r="A54" s="49"/>
      <c r="B54" s="50" t="s">
        <v>215</v>
      </c>
      <c r="C54" s="57" t="s">
        <v>281</v>
      </c>
      <c r="D54" s="57" t="s">
        <v>260</v>
      </c>
      <c r="E54" s="50" t="s">
        <v>289</v>
      </c>
      <c r="F54" s="60" t="s">
        <v>290</v>
      </c>
      <c r="G54" s="51" t="s">
        <v>284</v>
      </c>
      <c r="H54" s="51">
        <v>2017</v>
      </c>
      <c r="I54" s="52">
        <v>6150000</v>
      </c>
      <c r="J54" s="51" t="s">
        <v>210</v>
      </c>
      <c r="K54" s="53" t="s">
        <v>211</v>
      </c>
    </row>
    <row r="55" spans="1:11" ht="15.75">
      <c r="A55" s="49"/>
      <c r="B55" s="50" t="s">
        <v>216</v>
      </c>
      <c r="C55" s="57" t="s">
        <v>281</v>
      </c>
      <c r="D55" s="57" t="s">
        <v>260</v>
      </c>
      <c r="E55" s="50" t="s">
        <v>291</v>
      </c>
      <c r="F55" s="60" t="s">
        <v>292</v>
      </c>
      <c r="G55" s="51" t="s">
        <v>284</v>
      </c>
      <c r="H55" s="51">
        <v>2019</v>
      </c>
      <c r="I55" s="61">
        <v>1925000</v>
      </c>
      <c r="J55" s="51" t="s">
        <v>210</v>
      </c>
      <c r="K55" s="53" t="s">
        <v>285</v>
      </c>
    </row>
    <row r="56" spans="1:11" ht="15.75">
      <c r="A56" s="49"/>
      <c r="B56" s="50" t="s">
        <v>222</v>
      </c>
      <c r="C56" s="57" t="s">
        <v>293</v>
      </c>
      <c r="D56" s="57" t="s">
        <v>260</v>
      </c>
      <c r="E56" s="50" t="s">
        <v>294</v>
      </c>
      <c r="F56" s="60" t="s">
        <v>295</v>
      </c>
      <c r="G56" s="51" t="s">
        <v>296</v>
      </c>
      <c r="H56" s="51">
        <v>2012</v>
      </c>
      <c r="I56" s="52">
        <f>1750000*31</f>
        <v>54250000</v>
      </c>
      <c r="J56" s="51" t="s">
        <v>210</v>
      </c>
      <c r="K56" s="53" t="s">
        <v>297</v>
      </c>
    </row>
    <row r="57" spans="1:11" ht="15.75">
      <c r="A57" s="49"/>
      <c r="B57" s="50" t="s">
        <v>224</v>
      </c>
      <c r="C57" s="57" t="s">
        <v>298</v>
      </c>
      <c r="D57" s="57" t="s">
        <v>260</v>
      </c>
      <c r="E57" s="50" t="s">
        <v>299</v>
      </c>
      <c r="F57" s="60" t="s">
        <v>300</v>
      </c>
      <c r="G57" s="51" t="s">
        <v>296</v>
      </c>
      <c r="H57" s="51">
        <v>2010</v>
      </c>
      <c r="I57" s="52">
        <f>70*150000</f>
        <v>10500000</v>
      </c>
      <c r="J57" s="51" t="s">
        <v>210</v>
      </c>
      <c r="K57" s="53" t="s">
        <v>301</v>
      </c>
    </row>
    <row r="58" spans="1:11" ht="15.75">
      <c r="A58" s="49"/>
      <c r="B58" s="50" t="s">
        <v>228</v>
      </c>
      <c r="C58" s="57" t="s">
        <v>302</v>
      </c>
      <c r="D58" s="57" t="s">
        <v>260</v>
      </c>
      <c r="E58" s="50" t="s">
        <v>303</v>
      </c>
      <c r="F58" s="60" t="s">
        <v>304</v>
      </c>
      <c r="G58" s="51" t="s">
        <v>296</v>
      </c>
      <c r="H58" s="51">
        <v>2013</v>
      </c>
      <c r="I58" s="52">
        <f>53*250000</f>
        <v>13250000</v>
      </c>
      <c r="J58" s="51" t="s">
        <v>233</v>
      </c>
      <c r="K58" s="53" t="s">
        <v>305</v>
      </c>
    </row>
    <row r="59" spans="1:11" ht="15.75">
      <c r="A59" s="49"/>
      <c r="B59" s="50" t="s">
        <v>230</v>
      </c>
      <c r="C59" s="57" t="s">
        <v>306</v>
      </c>
      <c r="D59" s="57" t="s">
        <v>260</v>
      </c>
      <c r="E59" s="50" t="s">
        <v>307</v>
      </c>
      <c r="F59" s="60" t="s">
        <v>308</v>
      </c>
      <c r="G59" s="51" t="s">
        <v>296</v>
      </c>
      <c r="H59" s="51">
        <v>2014</v>
      </c>
      <c r="I59" s="52">
        <v>750000</v>
      </c>
      <c r="J59" s="51" t="s">
        <v>210</v>
      </c>
      <c r="K59" s="53" t="s">
        <v>227</v>
      </c>
    </row>
    <row r="60" spans="1:11" ht="15.75">
      <c r="A60" s="49"/>
      <c r="B60" s="50" t="s">
        <v>235</v>
      </c>
      <c r="C60" s="57" t="s">
        <v>309</v>
      </c>
      <c r="D60" s="57" t="s">
        <v>260</v>
      </c>
      <c r="E60" s="50" t="s">
        <v>310</v>
      </c>
      <c r="F60" s="60" t="s">
        <v>311</v>
      </c>
      <c r="G60" s="51" t="s">
        <v>296</v>
      </c>
      <c r="H60" s="51">
        <v>2015</v>
      </c>
      <c r="I60" s="52">
        <v>2500000</v>
      </c>
      <c r="J60" s="51" t="s">
        <v>210</v>
      </c>
      <c r="K60" s="53" t="s">
        <v>211</v>
      </c>
    </row>
    <row r="61" spans="1:11" ht="15.75">
      <c r="A61" s="49"/>
      <c r="B61" s="50" t="s">
        <v>237</v>
      </c>
      <c r="C61" s="57" t="s">
        <v>312</v>
      </c>
      <c r="D61" s="57" t="s">
        <v>260</v>
      </c>
      <c r="E61" s="50" t="s">
        <v>313</v>
      </c>
      <c r="F61" s="60" t="s">
        <v>314</v>
      </c>
      <c r="G61" s="51" t="s">
        <v>296</v>
      </c>
      <c r="H61" s="51">
        <v>2008</v>
      </c>
      <c r="I61" s="52">
        <v>800000</v>
      </c>
      <c r="J61" s="51" t="s">
        <v>210</v>
      </c>
      <c r="K61" s="53" t="s">
        <v>315</v>
      </c>
    </row>
    <row r="62" spans="1:11" ht="15.75">
      <c r="A62" s="49"/>
      <c r="B62" s="50" t="s">
        <v>242</v>
      </c>
      <c r="C62" s="57" t="s">
        <v>316</v>
      </c>
      <c r="D62" s="57" t="s">
        <v>260</v>
      </c>
      <c r="E62" s="50" t="s">
        <v>294</v>
      </c>
      <c r="F62" s="60" t="s">
        <v>317</v>
      </c>
      <c r="G62" s="51" t="s">
        <v>296</v>
      </c>
      <c r="H62" s="51">
        <v>2012</v>
      </c>
      <c r="I62" s="52">
        <v>1000000</v>
      </c>
      <c r="J62" s="51" t="s">
        <v>210</v>
      </c>
      <c r="K62" s="53" t="s">
        <v>318</v>
      </c>
    </row>
    <row r="63" spans="1:11" ht="15.75">
      <c r="A63" s="49"/>
      <c r="B63" s="50" t="s">
        <v>247</v>
      </c>
      <c r="C63" s="57" t="s">
        <v>319</v>
      </c>
      <c r="D63" s="57" t="s">
        <v>260</v>
      </c>
      <c r="E63" s="50" t="s">
        <v>294</v>
      </c>
      <c r="F63" s="60" t="s">
        <v>311</v>
      </c>
      <c r="G63" s="51" t="s">
        <v>296</v>
      </c>
      <c r="H63" s="51">
        <v>2015</v>
      </c>
      <c r="I63" s="52">
        <v>5000000</v>
      </c>
      <c r="J63" s="51" t="s">
        <v>210</v>
      </c>
      <c r="K63" s="53" t="s">
        <v>318</v>
      </c>
    </row>
    <row r="64" spans="1:11" ht="15.75">
      <c r="A64" s="49"/>
      <c r="B64" s="50" t="s">
        <v>320</v>
      </c>
      <c r="C64" s="57" t="s">
        <v>321</v>
      </c>
      <c r="D64" s="57" t="s">
        <v>260</v>
      </c>
      <c r="E64" s="50" t="s">
        <v>322</v>
      </c>
      <c r="F64" s="60" t="s">
        <v>323</v>
      </c>
      <c r="G64" s="51" t="s">
        <v>296</v>
      </c>
      <c r="H64" s="51">
        <v>2002</v>
      </c>
      <c r="I64" s="52">
        <f>500000*6+1750000</f>
        <v>4750000</v>
      </c>
      <c r="J64" s="51" t="s">
        <v>324</v>
      </c>
      <c r="K64" s="53" t="s">
        <v>325</v>
      </c>
    </row>
    <row r="65" spans="1:11" ht="15.75">
      <c r="A65" s="49"/>
      <c r="B65" s="50" t="s">
        <v>326</v>
      </c>
      <c r="C65" s="57" t="s">
        <v>327</v>
      </c>
      <c r="D65" s="57" t="s">
        <v>260</v>
      </c>
      <c r="E65" s="50" t="s">
        <v>328</v>
      </c>
      <c r="F65" s="60" t="s">
        <v>329</v>
      </c>
      <c r="G65" s="51" t="s">
        <v>296</v>
      </c>
      <c r="H65" s="51">
        <v>2010</v>
      </c>
      <c r="I65" s="52">
        <v>2700000</v>
      </c>
      <c r="J65" s="51" t="s">
        <v>210</v>
      </c>
      <c r="K65" s="53" t="s">
        <v>330</v>
      </c>
    </row>
    <row r="66" spans="1:11" ht="15.75">
      <c r="A66" s="49"/>
      <c r="B66" s="50" t="s">
        <v>331</v>
      </c>
      <c r="C66" s="57" t="s">
        <v>332</v>
      </c>
      <c r="D66" s="57" t="s">
        <v>260</v>
      </c>
      <c r="E66" s="50" t="s">
        <v>333</v>
      </c>
      <c r="F66" s="60" t="s">
        <v>334</v>
      </c>
      <c r="G66" s="51" t="s">
        <v>296</v>
      </c>
      <c r="H66" s="51">
        <v>2014</v>
      </c>
      <c r="I66" s="52">
        <v>1500000</v>
      </c>
      <c r="J66" s="51" t="s">
        <v>210</v>
      </c>
      <c r="K66" s="53" t="s">
        <v>330</v>
      </c>
    </row>
    <row r="67" spans="1:11" ht="15.75">
      <c r="A67" s="49"/>
      <c r="B67" s="50" t="s">
        <v>335</v>
      </c>
      <c r="C67" s="57" t="s">
        <v>336</v>
      </c>
      <c r="D67" s="57" t="s">
        <v>260</v>
      </c>
      <c r="E67" s="50" t="s">
        <v>337</v>
      </c>
      <c r="F67" s="60" t="s">
        <v>338</v>
      </c>
      <c r="G67" s="51" t="s">
        <v>296</v>
      </c>
      <c r="H67" s="51">
        <v>2015</v>
      </c>
      <c r="I67" s="52">
        <v>4500000</v>
      </c>
      <c r="J67" s="51" t="s">
        <v>210</v>
      </c>
      <c r="K67" s="53" t="s">
        <v>339</v>
      </c>
    </row>
    <row r="68" spans="1:11" ht="15.75">
      <c r="A68" s="49"/>
      <c r="B68" s="50" t="s">
        <v>340</v>
      </c>
      <c r="C68" s="57" t="s">
        <v>341</v>
      </c>
      <c r="D68" s="57" t="s">
        <v>260</v>
      </c>
      <c r="E68" s="50" t="s">
        <v>307</v>
      </c>
      <c r="F68" s="62">
        <v>39662</v>
      </c>
      <c r="G68" s="51" t="s">
        <v>296</v>
      </c>
      <c r="H68" s="51">
        <v>2008</v>
      </c>
      <c r="I68" s="52">
        <v>5000000</v>
      </c>
      <c r="J68" s="51" t="s">
        <v>233</v>
      </c>
      <c r="K68" s="53" t="s">
        <v>318</v>
      </c>
    </row>
    <row r="69" spans="1:11" ht="15.75">
      <c r="A69" s="49"/>
      <c r="B69" s="50"/>
      <c r="C69" s="57"/>
      <c r="D69" s="50"/>
      <c r="E69" s="50"/>
      <c r="F69" s="50"/>
      <c r="G69" s="51"/>
      <c r="H69" s="51"/>
      <c r="I69" s="52"/>
      <c r="J69" s="51"/>
      <c r="K69" s="53"/>
    </row>
    <row r="70" spans="1:11" ht="15.75">
      <c r="A70" s="49"/>
      <c r="B70" s="50"/>
      <c r="C70" s="56" t="s">
        <v>252</v>
      </c>
      <c r="D70" s="50"/>
      <c r="E70" s="50"/>
      <c r="F70" s="50"/>
      <c r="G70" s="51"/>
      <c r="H70" s="51"/>
      <c r="I70" s="59">
        <f>SUM(I51:I69)</f>
        <v>120592200</v>
      </c>
      <c r="J70" s="51"/>
      <c r="K70" s="53"/>
    </row>
    <row r="71" spans="1:11" ht="15.75">
      <c r="A71" s="49"/>
      <c r="B71" s="50"/>
      <c r="C71" s="57"/>
      <c r="D71" s="50"/>
      <c r="E71" s="50"/>
      <c r="F71" s="50"/>
      <c r="G71" s="51"/>
      <c r="H71" s="51"/>
      <c r="I71" s="52"/>
      <c r="J71" s="51"/>
      <c r="K71" s="53"/>
    </row>
    <row r="72" spans="1:11" ht="15.75">
      <c r="A72" s="49"/>
      <c r="B72" s="50"/>
      <c r="C72" s="57"/>
      <c r="D72" s="50"/>
      <c r="E72" s="50"/>
      <c r="F72" s="50"/>
      <c r="G72" s="51"/>
      <c r="H72" s="51"/>
      <c r="I72" s="52"/>
      <c r="J72" s="51"/>
      <c r="K72" s="53"/>
    </row>
    <row r="73" spans="1:11" ht="15.75">
      <c r="A73" s="49"/>
      <c r="B73" s="50"/>
      <c r="C73" s="56"/>
      <c r="D73" s="50"/>
      <c r="E73" s="50"/>
      <c r="F73" s="50"/>
      <c r="G73" s="51"/>
      <c r="H73" s="51"/>
      <c r="I73" s="59"/>
      <c r="J73" s="51"/>
      <c r="K73" s="53"/>
    </row>
    <row r="74" spans="1:11" ht="15.75">
      <c r="A74" s="49"/>
      <c r="B74" s="55">
        <v>7</v>
      </c>
      <c r="C74" s="56" t="s">
        <v>342</v>
      </c>
      <c r="D74" s="50"/>
      <c r="E74" s="50"/>
      <c r="F74" s="50"/>
      <c r="G74" s="51"/>
      <c r="H74" s="51"/>
      <c r="I74" s="52"/>
      <c r="J74" s="51"/>
      <c r="K74" s="53"/>
    </row>
    <row r="75" spans="1:11" ht="15.75">
      <c r="A75" s="49"/>
      <c r="B75" s="50" t="s">
        <v>199</v>
      </c>
      <c r="C75" s="57" t="s">
        <v>343</v>
      </c>
      <c r="D75" s="50"/>
      <c r="E75" s="50"/>
      <c r="F75" s="50"/>
      <c r="G75" s="51" t="s">
        <v>344</v>
      </c>
      <c r="H75" s="51"/>
      <c r="I75" s="52"/>
      <c r="J75" s="51"/>
      <c r="K75" s="53"/>
    </row>
    <row r="76" spans="1:11" ht="15.75">
      <c r="A76" s="49"/>
      <c r="B76" s="50"/>
      <c r="C76" s="57" t="s">
        <v>345</v>
      </c>
      <c r="D76" s="57" t="s">
        <v>260</v>
      </c>
      <c r="E76" s="50" t="s">
        <v>313</v>
      </c>
      <c r="F76" s="60" t="s">
        <v>346</v>
      </c>
      <c r="G76" s="51" t="s">
        <v>344</v>
      </c>
      <c r="H76" s="51">
        <v>2012</v>
      </c>
      <c r="I76" s="52">
        <v>450000</v>
      </c>
      <c r="J76" s="51" t="s">
        <v>233</v>
      </c>
      <c r="K76" s="53" t="s">
        <v>347</v>
      </c>
    </row>
    <row r="77" spans="1:11" ht="15.75">
      <c r="A77" s="49"/>
      <c r="B77" s="50"/>
      <c r="C77" s="57" t="s">
        <v>348</v>
      </c>
      <c r="D77" s="57" t="s">
        <v>260</v>
      </c>
      <c r="E77" s="50" t="s">
        <v>349</v>
      </c>
      <c r="F77" s="60" t="s">
        <v>350</v>
      </c>
      <c r="G77" s="51" t="s">
        <v>344</v>
      </c>
      <c r="H77" s="51">
        <v>2010</v>
      </c>
      <c r="I77" s="52">
        <f>100*1500</f>
        <v>150000</v>
      </c>
      <c r="J77" s="51" t="s">
        <v>210</v>
      </c>
      <c r="K77" s="53" t="s">
        <v>347</v>
      </c>
    </row>
    <row r="78" spans="1:11" ht="15.75">
      <c r="A78" s="49"/>
      <c r="B78" s="50"/>
      <c r="C78" s="57" t="s">
        <v>351</v>
      </c>
      <c r="D78" s="57" t="s">
        <v>260</v>
      </c>
      <c r="E78" s="50" t="s">
        <v>349</v>
      </c>
      <c r="F78" s="60" t="s">
        <v>352</v>
      </c>
      <c r="G78" s="51" t="s">
        <v>344</v>
      </c>
      <c r="H78" s="51">
        <v>2009</v>
      </c>
      <c r="I78" s="52">
        <f>2500*30</f>
        <v>75000</v>
      </c>
      <c r="J78" s="51" t="s">
        <v>210</v>
      </c>
      <c r="K78" s="53" t="s">
        <v>347</v>
      </c>
    </row>
    <row r="79" spans="1:11" ht="15.75">
      <c r="A79" s="49"/>
      <c r="B79" s="50"/>
      <c r="C79" s="57" t="s">
        <v>353</v>
      </c>
      <c r="D79" s="57" t="s">
        <v>260</v>
      </c>
      <c r="E79" s="50" t="s">
        <v>349</v>
      </c>
      <c r="F79" s="60" t="s">
        <v>354</v>
      </c>
      <c r="G79" s="51" t="s">
        <v>344</v>
      </c>
      <c r="H79" s="51">
        <v>2008</v>
      </c>
      <c r="I79" s="52">
        <f>1000*50</f>
        <v>50000</v>
      </c>
      <c r="J79" s="51" t="s">
        <v>210</v>
      </c>
      <c r="K79" s="53" t="s">
        <v>347</v>
      </c>
    </row>
    <row r="80" spans="1:11" ht="15.75">
      <c r="A80" s="49"/>
      <c r="B80" s="50"/>
      <c r="C80" s="57" t="s">
        <v>355</v>
      </c>
      <c r="D80" s="57" t="s">
        <v>260</v>
      </c>
      <c r="E80" s="50" t="s">
        <v>349</v>
      </c>
      <c r="F80" s="60" t="s">
        <v>356</v>
      </c>
      <c r="G80" s="51" t="s">
        <v>344</v>
      </c>
      <c r="H80" s="51">
        <v>2014</v>
      </c>
      <c r="I80" s="52">
        <v>75000</v>
      </c>
      <c r="J80" s="51" t="s">
        <v>210</v>
      </c>
      <c r="K80" s="53" t="s">
        <v>347</v>
      </c>
    </row>
    <row r="81" spans="1:11" ht="15.75">
      <c r="A81" s="49"/>
      <c r="B81" s="50"/>
      <c r="C81" s="57" t="s">
        <v>357</v>
      </c>
      <c r="D81" s="57" t="s">
        <v>260</v>
      </c>
      <c r="E81" s="50" t="s">
        <v>349</v>
      </c>
      <c r="F81" s="60" t="s">
        <v>358</v>
      </c>
      <c r="G81" s="51" t="s">
        <v>344</v>
      </c>
      <c r="H81" s="51">
        <v>2016</v>
      </c>
      <c r="I81" s="52">
        <v>750000</v>
      </c>
      <c r="J81" s="51" t="s">
        <v>210</v>
      </c>
      <c r="K81" s="53" t="s">
        <v>347</v>
      </c>
    </row>
    <row r="82" spans="1:11" ht="15.75">
      <c r="A82" s="49"/>
      <c r="B82" s="50"/>
      <c r="C82" s="57" t="s">
        <v>359</v>
      </c>
      <c r="D82" s="57" t="s">
        <v>260</v>
      </c>
      <c r="E82" s="50" t="s">
        <v>349</v>
      </c>
      <c r="F82" s="60" t="s">
        <v>360</v>
      </c>
      <c r="G82" s="51" t="s">
        <v>344</v>
      </c>
      <c r="H82" s="51">
        <v>2016</v>
      </c>
      <c r="I82" s="52">
        <v>468500</v>
      </c>
      <c r="J82" s="51" t="s">
        <v>210</v>
      </c>
      <c r="K82" s="53" t="s">
        <v>347</v>
      </c>
    </row>
    <row r="83" spans="1:11" ht="15.75">
      <c r="A83" s="49"/>
      <c r="B83" s="50"/>
      <c r="C83" s="57" t="s">
        <v>361</v>
      </c>
      <c r="D83" s="57" t="s">
        <v>260</v>
      </c>
      <c r="E83" s="50" t="s">
        <v>349</v>
      </c>
      <c r="F83" s="60" t="s">
        <v>362</v>
      </c>
      <c r="G83" s="51" t="s">
        <v>344</v>
      </c>
      <c r="H83" s="51">
        <v>2008</v>
      </c>
      <c r="I83" s="52">
        <v>50000</v>
      </c>
      <c r="J83" s="51" t="s">
        <v>233</v>
      </c>
      <c r="K83" s="53" t="s">
        <v>347</v>
      </c>
    </row>
    <row r="84" spans="1:11" ht="15.75">
      <c r="A84" s="49"/>
      <c r="B84" s="50"/>
      <c r="C84" s="57" t="s">
        <v>363</v>
      </c>
      <c r="D84" s="57"/>
      <c r="E84" s="50"/>
      <c r="F84" s="60"/>
      <c r="G84" s="51"/>
      <c r="H84" s="51"/>
      <c r="I84" s="52"/>
      <c r="J84" s="51"/>
      <c r="K84" s="53"/>
    </row>
    <row r="85" spans="1:11" ht="15.75">
      <c r="A85" s="49"/>
      <c r="B85" s="50" t="s">
        <v>207</v>
      </c>
      <c r="C85" s="57" t="s">
        <v>364</v>
      </c>
      <c r="D85" s="57" t="s">
        <v>260</v>
      </c>
      <c r="E85" s="50" t="s">
        <v>313</v>
      </c>
      <c r="F85" s="60" t="s">
        <v>365</v>
      </c>
      <c r="G85" s="51" t="s">
        <v>366</v>
      </c>
      <c r="H85" s="51">
        <v>2017</v>
      </c>
      <c r="I85" s="52">
        <v>250000</v>
      </c>
      <c r="J85" s="51" t="s">
        <v>210</v>
      </c>
      <c r="K85" s="53"/>
    </row>
    <row r="86" spans="1:11" ht="15.75">
      <c r="A86" s="49"/>
      <c r="B86" s="50" t="s">
        <v>212</v>
      </c>
      <c r="C86" s="57" t="s">
        <v>367</v>
      </c>
      <c r="D86" s="57" t="s">
        <v>260</v>
      </c>
      <c r="E86" s="50" t="s">
        <v>368</v>
      </c>
      <c r="F86" s="60" t="s">
        <v>369</v>
      </c>
      <c r="G86" s="51" t="s">
        <v>370</v>
      </c>
      <c r="H86" s="51">
        <v>2016</v>
      </c>
      <c r="I86" s="52">
        <v>2297000</v>
      </c>
      <c r="J86" s="51" t="s">
        <v>371</v>
      </c>
      <c r="K86" s="53" t="s">
        <v>372</v>
      </c>
    </row>
    <row r="87" spans="1:11" ht="15.75">
      <c r="A87" s="49"/>
      <c r="B87" s="50" t="s">
        <v>215</v>
      </c>
      <c r="C87" s="57" t="s">
        <v>373</v>
      </c>
      <c r="D87" s="57" t="s">
        <v>260</v>
      </c>
      <c r="E87" s="50" t="s">
        <v>374</v>
      </c>
      <c r="F87" s="60" t="s">
        <v>375</v>
      </c>
      <c r="G87" s="51" t="s">
        <v>370</v>
      </c>
      <c r="H87" s="51">
        <v>2015</v>
      </c>
      <c r="I87" s="52">
        <v>450000</v>
      </c>
      <c r="J87" s="51" t="s">
        <v>210</v>
      </c>
      <c r="K87" s="53" t="s">
        <v>376</v>
      </c>
    </row>
    <row r="88" spans="1:11" ht="15.75">
      <c r="A88" s="49"/>
      <c r="B88" s="50" t="s">
        <v>216</v>
      </c>
      <c r="C88" s="57" t="s">
        <v>377</v>
      </c>
      <c r="D88" s="57" t="s">
        <v>260</v>
      </c>
      <c r="E88" s="50" t="s">
        <v>313</v>
      </c>
      <c r="F88" s="60" t="s">
        <v>262</v>
      </c>
      <c r="G88" s="51" t="s">
        <v>378</v>
      </c>
      <c r="H88" s="51">
        <v>2016</v>
      </c>
      <c r="I88" s="52">
        <v>1610000</v>
      </c>
      <c r="J88" s="51" t="s">
        <v>210</v>
      </c>
      <c r="K88" s="53"/>
    </row>
    <row r="89" spans="1:11" ht="15.75">
      <c r="A89" s="49"/>
      <c r="B89" s="50" t="s">
        <v>222</v>
      </c>
      <c r="C89" s="57" t="s">
        <v>379</v>
      </c>
      <c r="D89" s="57" t="s">
        <v>260</v>
      </c>
      <c r="E89" s="50" t="s">
        <v>294</v>
      </c>
      <c r="F89" s="60" t="s">
        <v>380</v>
      </c>
      <c r="G89" s="51"/>
      <c r="H89" s="51">
        <v>2013</v>
      </c>
      <c r="I89" s="52">
        <v>450000</v>
      </c>
      <c r="J89" s="51" t="s">
        <v>381</v>
      </c>
      <c r="K89" s="53" t="s">
        <v>211</v>
      </c>
    </row>
    <row r="90" spans="1:11" ht="15.75">
      <c r="A90" s="49"/>
      <c r="B90" s="50" t="s">
        <v>224</v>
      </c>
      <c r="C90" s="57"/>
      <c r="D90" s="50"/>
      <c r="E90" s="50"/>
      <c r="F90" s="50"/>
      <c r="G90" s="51"/>
      <c r="H90" s="51"/>
      <c r="I90" s="52"/>
      <c r="J90" s="51"/>
      <c r="K90" s="53"/>
    </row>
    <row r="91" spans="1:11" ht="15.75">
      <c r="A91" s="49"/>
      <c r="B91" s="50"/>
      <c r="C91" s="56" t="s">
        <v>252</v>
      </c>
      <c r="D91" s="50"/>
      <c r="E91" s="50"/>
      <c r="F91" s="50"/>
      <c r="G91" s="51"/>
      <c r="H91" s="51"/>
      <c r="I91" s="59">
        <f>SUM(I76:I90)</f>
        <v>7125500</v>
      </c>
      <c r="J91" s="51"/>
      <c r="K91" s="53"/>
    </row>
    <row r="92" spans="1:11" ht="15.75">
      <c r="A92" s="54" t="s">
        <v>382</v>
      </c>
      <c r="B92" s="313" t="s">
        <v>383</v>
      </c>
      <c r="C92" s="313"/>
      <c r="D92" s="55"/>
      <c r="E92" s="55"/>
      <c r="F92" s="55"/>
      <c r="G92" s="51"/>
      <c r="H92" s="51"/>
      <c r="I92" s="52"/>
      <c r="J92" s="51"/>
      <c r="K92" s="53"/>
    </row>
    <row r="93" spans="1:11" ht="15.75">
      <c r="A93" s="49"/>
      <c r="B93" s="63">
        <v>1</v>
      </c>
      <c r="C93" s="50" t="s">
        <v>384</v>
      </c>
      <c r="D93" s="50"/>
      <c r="E93" s="50"/>
      <c r="F93" s="50"/>
      <c r="G93" s="51" t="s">
        <v>385</v>
      </c>
      <c r="H93" s="51">
        <v>1991</v>
      </c>
      <c r="I93" s="52">
        <v>193516800</v>
      </c>
      <c r="J93" s="51" t="s">
        <v>210</v>
      </c>
      <c r="K93" s="53"/>
    </row>
    <row r="94" spans="1:11" ht="15.75">
      <c r="A94" s="49"/>
      <c r="B94" s="64">
        <v>2</v>
      </c>
      <c r="C94" s="50" t="s">
        <v>386</v>
      </c>
      <c r="D94" s="50" t="s">
        <v>387</v>
      </c>
      <c r="E94" s="50"/>
      <c r="F94" s="60" t="s">
        <v>388</v>
      </c>
      <c r="G94" s="51" t="s">
        <v>389</v>
      </c>
      <c r="H94" s="51">
        <v>2000</v>
      </c>
      <c r="I94" s="52">
        <v>86157000</v>
      </c>
      <c r="J94" s="51"/>
      <c r="K94" s="53"/>
    </row>
    <row r="95" spans="1:11" ht="15.75">
      <c r="A95" s="49"/>
      <c r="B95" s="63">
        <v>3</v>
      </c>
      <c r="C95" s="50" t="s">
        <v>386</v>
      </c>
      <c r="D95" s="50" t="s">
        <v>387</v>
      </c>
      <c r="E95" s="50" t="s">
        <v>322</v>
      </c>
      <c r="F95" s="60" t="s">
        <v>390</v>
      </c>
      <c r="G95" s="51" t="s">
        <v>389</v>
      </c>
      <c r="H95" s="51">
        <v>2014</v>
      </c>
      <c r="I95" s="52">
        <v>2964000</v>
      </c>
      <c r="J95" s="51"/>
      <c r="K95" s="53"/>
    </row>
    <row r="96" spans="1:11" ht="15.75">
      <c r="A96" s="49"/>
      <c r="B96" s="63">
        <v>4</v>
      </c>
      <c r="C96" s="50" t="s">
        <v>391</v>
      </c>
      <c r="D96" s="50" t="s">
        <v>387</v>
      </c>
      <c r="E96" s="50" t="s">
        <v>299</v>
      </c>
      <c r="F96" s="60" t="s">
        <v>392</v>
      </c>
      <c r="G96" s="51" t="s">
        <v>393</v>
      </c>
      <c r="H96" s="51">
        <v>2015</v>
      </c>
      <c r="I96" s="52">
        <v>62755500</v>
      </c>
      <c r="J96" s="51"/>
      <c r="K96" s="53" t="s">
        <v>394</v>
      </c>
    </row>
    <row r="97" spans="1:11" ht="15.75">
      <c r="A97" s="49"/>
      <c r="B97" s="63">
        <v>5</v>
      </c>
      <c r="C97" s="50" t="s">
        <v>391</v>
      </c>
      <c r="D97" s="50" t="s">
        <v>387</v>
      </c>
      <c r="E97" s="50"/>
      <c r="F97" s="60" t="s">
        <v>395</v>
      </c>
      <c r="G97" s="51" t="s">
        <v>393</v>
      </c>
      <c r="H97" s="51">
        <v>2016</v>
      </c>
      <c r="I97" s="52">
        <v>63055500</v>
      </c>
      <c r="J97" s="51"/>
      <c r="K97" s="53" t="s">
        <v>394</v>
      </c>
    </row>
    <row r="98" spans="1:11" ht="15.75">
      <c r="A98" s="49"/>
      <c r="B98" s="63">
        <v>6</v>
      </c>
      <c r="C98" s="50" t="s">
        <v>391</v>
      </c>
      <c r="D98" s="50" t="s">
        <v>396</v>
      </c>
      <c r="E98" s="50"/>
      <c r="F98" s="60" t="s">
        <v>397</v>
      </c>
      <c r="G98" s="51" t="s">
        <v>393</v>
      </c>
      <c r="H98" s="51">
        <v>2019</v>
      </c>
      <c r="I98" s="61">
        <v>414000000</v>
      </c>
      <c r="J98" s="51" t="s">
        <v>210</v>
      </c>
      <c r="K98" s="53" t="s">
        <v>398</v>
      </c>
    </row>
    <row r="99" spans="1:11" ht="15.75">
      <c r="A99" s="49"/>
      <c r="B99" s="63">
        <v>7</v>
      </c>
      <c r="C99" s="50" t="s">
        <v>399</v>
      </c>
      <c r="D99" s="50" t="s">
        <v>400</v>
      </c>
      <c r="E99" s="50"/>
      <c r="F99" s="60" t="s">
        <v>401</v>
      </c>
      <c r="G99" s="51" t="s">
        <v>402</v>
      </c>
      <c r="H99" s="51">
        <v>2015</v>
      </c>
      <c r="I99" s="52">
        <v>10000000</v>
      </c>
      <c r="J99" s="51"/>
      <c r="K99" s="53" t="s">
        <v>394</v>
      </c>
    </row>
    <row r="100" spans="1:11" ht="15.75">
      <c r="A100" s="49"/>
      <c r="B100" s="63">
        <v>8</v>
      </c>
      <c r="C100" s="50" t="s">
        <v>403</v>
      </c>
      <c r="D100" s="50" t="s">
        <v>400</v>
      </c>
      <c r="E100" s="50"/>
      <c r="F100" s="60" t="s">
        <v>401</v>
      </c>
      <c r="G100" s="51" t="s">
        <v>404</v>
      </c>
      <c r="H100" s="51">
        <v>2014</v>
      </c>
      <c r="I100" s="52">
        <v>4208000</v>
      </c>
      <c r="J100" s="51"/>
      <c r="K100" s="53" t="s">
        <v>405</v>
      </c>
    </row>
    <row r="101" spans="1:11" ht="15.75">
      <c r="A101" s="49"/>
      <c r="B101" s="63">
        <v>9</v>
      </c>
      <c r="C101" s="50" t="s">
        <v>406</v>
      </c>
      <c r="D101" s="50" t="s">
        <v>400</v>
      </c>
      <c r="E101" s="50"/>
      <c r="F101" s="60" t="s">
        <v>401</v>
      </c>
      <c r="G101" s="51" t="s">
        <v>407</v>
      </c>
      <c r="H101" s="51">
        <v>2000</v>
      </c>
      <c r="I101" s="52">
        <v>21854000</v>
      </c>
      <c r="J101" s="51" t="s">
        <v>205</v>
      </c>
      <c r="K101" s="53" t="s">
        <v>408</v>
      </c>
    </row>
    <row r="102" spans="1:11" ht="15.75">
      <c r="A102" s="49"/>
      <c r="B102" s="63">
        <v>10</v>
      </c>
      <c r="C102" s="50" t="s">
        <v>406</v>
      </c>
      <c r="D102" s="50" t="s">
        <v>400</v>
      </c>
      <c r="E102" s="50"/>
      <c r="F102" s="60" t="s">
        <v>401</v>
      </c>
      <c r="G102" s="51" t="s">
        <v>407</v>
      </c>
      <c r="H102" s="51">
        <v>2001</v>
      </c>
      <c r="I102" s="52">
        <v>16923000</v>
      </c>
      <c r="J102" s="51" t="s">
        <v>205</v>
      </c>
      <c r="K102" s="53" t="s">
        <v>409</v>
      </c>
    </row>
    <row r="103" spans="1:11" ht="15.75">
      <c r="A103" s="49"/>
      <c r="B103" s="63">
        <v>11</v>
      </c>
      <c r="C103" s="50" t="s">
        <v>406</v>
      </c>
      <c r="D103" s="50" t="s">
        <v>400</v>
      </c>
      <c r="E103" s="50"/>
      <c r="F103" s="60" t="s">
        <v>401</v>
      </c>
      <c r="G103" s="51" t="s">
        <v>407</v>
      </c>
      <c r="H103" s="51">
        <v>2001</v>
      </c>
      <c r="I103" s="52">
        <v>17715900</v>
      </c>
      <c r="J103" s="51" t="s">
        <v>205</v>
      </c>
      <c r="K103" s="53" t="s">
        <v>394</v>
      </c>
    </row>
    <row r="104" spans="1:11" ht="15.75">
      <c r="A104" s="49"/>
      <c r="B104" s="63">
        <v>12</v>
      </c>
      <c r="C104" s="50" t="s">
        <v>406</v>
      </c>
      <c r="D104" s="50" t="s">
        <v>400</v>
      </c>
      <c r="E104" s="50"/>
      <c r="F104" s="60" t="s">
        <v>401</v>
      </c>
      <c r="G104" s="51" t="s">
        <v>407</v>
      </c>
      <c r="H104" s="51">
        <v>2001</v>
      </c>
      <c r="I104" s="52">
        <v>29487200</v>
      </c>
      <c r="J104" s="51" t="s">
        <v>205</v>
      </c>
      <c r="K104" s="53" t="s">
        <v>405</v>
      </c>
    </row>
    <row r="105" spans="1:11" ht="30">
      <c r="A105" s="49"/>
      <c r="B105" s="64">
        <v>13</v>
      </c>
      <c r="C105" s="65" t="s">
        <v>410</v>
      </c>
      <c r="D105" s="50" t="s">
        <v>400</v>
      </c>
      <c r="E105" s="65"/>
      <c r="F105" s="60" t="s">
        <v>401</v>
      </c>
      <c r="G105" s="66" t="s">
        <v>407</v>
      </c>
      <c r="H105" s="66">
        <v>2008</v>
      </c>
      <c r="I105" s="67">
        <v>165946000</v>
      </c>
      <c r="J105" s="51" t="s">
        <v>233</v>
      </c>
      <c r="K105" s="68" t="s">
        <v>411</v>
      </c>
    </row>
    <row r="106" spans="1:11" ht="15.75">
      <c r="A106" s="49"/>
      <c r="B106" s="63">
        <v>14</v>
      </c>
      <c r="C106" s="50" t="s">
        <v>406</v>
      </c>
      <c r="D106" s="50" t="s">
        <v>400</v>
      </c>
      <c r="E106" s="50"/>
      <c r="F106" s="60" t="s">
        <v>401</v>
      </c>
      <c r="G106" s="51" t="s">
        <v>407</v>
      </c>
      <c r="H106" s="51">
        <v>2009</v>
      </c>
      <c r="I106" s="52">
        <v>195618000</v>
      </c>
      <c r="J106" s="51" t="s">
        <v>233</v>
      </c>
      <c r="K106" s="53" t="s">
        <v>412</v>
      </c>
    </row>
    <row r="107" spans="1:11" ht="15.75">
      <c r="A107" s="49"/>
      <c r="B107" s="63">
        <v>15</v>
      </c>
      <c r="C107" s="50" t="s">
        <v>406</v>
      </c>
      <c r="D107" s="50" t="s">
        <v>400</v>
      </c>
      <c r="E107" s="50"/>
      <c r="F107" s="60" t="s">
        <v>401</v>
      </c>
      <c r="G107" s="51" t="s">
        <v>407</v>
      </c>
      <c r="H107" s="51">
        <v>2010</v>
      </c>
      <c r="I107" s="52">
        <v>41521500</v>
      </c>
      <c r="J107" s="51" t="s">
        <v>210</v>
      </c>
      <c r="K107" s="53" t="s">
        <v>413</v>
      </c>
    </row>
    <row r="108" spans="1:11" ht="15.75">
      <c r="A108" s="49"/>
      <c r="B108" s="63">
        <v>16</v>
      </c>
      <c r="C108" s="50" t="s">
        <v>406</v>
      </c>
      <c r="D108" s="50" t="s">
        <v>400</v>
      </c>
      <c r="E108" s="50"/>
      <c r="F108" s="60" t="s">
        <v>401</v>
      </c>
      <c r="G108" s="51" t="s">
        <v>407</v>
      </c>
      <c r="H108" s="51">
        <v>2011</v>
      </c>
      <c r="I108" s="52">
        <v>243595000</v>
      </c>
      <c r="J108" s="51" t="s">
        <v>233</v>
      </c>
      <c r="K108" s="53" t="s">
        <v>414</v>
      </c>
    </row>
    <row r="109" spans="1:11" ht="15.75">
      <c r="A109" s="49"/>
      <c r="B109" s="63">
        <v>17</v>
      </c>
      <c r="C109" s="50" t="s">
        <v>406</v>
      </c>
      <c r="D109" s="50" t="s">
        <v>400</v>
      </c>
      <c r="E109" s="50"/>
      <c r="F109" s="60" t="s">
        <v>401</v>
      </c>
      <c r="G109" s="51" t="s">
        <v>407</v>
      </c>
      <c r="H109" s="51">
        <v>2014</v>
      </c>
      <c r="I109" s="52">
        <v>12664500</v>
      </c>
      <c r="J109" s="51" t="s">
        <v>233</v>
      </c>
      <c r="K109" s="53" t="s">
        <v>405</v>
      </c>
    </row>
    <row r="110" spans="1:11" ht="15.75">
      <c r="A110" s="49"/>
      <c r="B110" s="63">
        <v>18</v>
      </c>
      <c r="C110" s="50" t="s">
        <v>406</v>
      </c>
      <c r="D110" s="50" t="s">
        <v>400</v>
      </c>
      <c r="E110" s="50"/>
      <c r="F110" s="60" t="s">
        <v>401</v>
      </c>
      <c r="G110" s="51" t="s">
        <v>407</v>
      </c>
      <c r="H110" s="51">
        <v>2014</v>
      </c>
      <c r="I110" s="52">
        <v>19827500</v>
      </c>
      <c r="J110" s="51" t="s">
        <v>233</v>
      </c>
      <c r="K110" s="53" t="s">
        <v>405</v>
      </c>
    </row>
    <row r="111" spans="1:11" ht="15.75">
      <c r="A111" s="49"/>
      <c r="B111" s="63">
        <v>19</v>
      </c>
      <c r="C111" s="50" t="s">
        <v>406</v>
      </c>
      <c r="D111" s="50" t="s">
        <v>400</v>
      </c>
      <c r="E111" s="50"/>
      <c r="F111" s="60" t="s">
        <v>401</v>
      </c>
      <c r="G111" s="51" t="s">
        <v>407</v>
      </c>
      <c r="H111" s="51">
        <v>2014</v>
      </c>
      <c r="I111" s="52">
        <v>4680000</v>
      </c>
      <c r="J111" s="51" t="s">
        <v>210</v>
      </c>
      <c r="K111" s="53" t="s">
        <v>405</v>
      </c>
    </row>
    <row r="112" spans="1:11" ht="15.75">
      <c r="A112" s="49"/>
      <c r="B112" s="63">
        <v>20</v>
      </c>
      <c r="C112" s="50" t="s">
        <v>406</v>
      </c>
      <c r="D112" s="50" t="s">
        <v>400</v>
      </c>
      <c r="E112" s="50"/>
      <c r="F112" s="60" t="s">
        <v>401</v>
      </c>
      <c r="G112" s="51" t="s">
        <v>407</v>
      </c>
      <c r="H112" s="51">
        <v>2014</v>
      </c>
      <c r="I112" s="52">
        <v>4680000</v>
      </c>
      <c r="J112" s="51" t="s">
        <v>210</v>
      </c>
      <c r="K112" s="53" t="s">
        <v>412</v>
      </c>
    </row>
    <row r="113" spans="1:11" ht="15.75">
      <c r="A113" s="49"/>
      <c r="B113" s="63">
        <v>21</v>
      </c>
      <c r="C113" s="50" t="s">
        <v>406</v>
      </c>
      <c r="D113" s="50" t="s">
        <v>400</v>
      </c>
      <c r="E113" s="50"/>
      <c r="F113" s="60" t="s">
        <v>401</v>
      </c>
      <c r="G113" s="51" t="s">
        <v>407</v>
      </c>
      <c r="H113" s="51">
        <v>2014</v>
      </c>
      <c r="I113" s="52">
        <v>8700000</v>
      </c>
      <c r="J113" s="51" t="s">
        <v>233</v>
      </c>
      <c r="K113" s="53" t="s">
        <v>394</v>
      </c>
    </row>
    <row r="114" spans="1:11" ht="15.75">
      <c r="A114" s="49"/>
      <c r="B114" s="63">
        <v>22</v>
      </c>
      <c r="C114" s="50" t="s">
        <v>406</v>
      </c>
      <c r="D114" s="50" t="s">
        <v>400</v>
      </c>
      <c r="E114" s="50"/>
      <c r="F114" s="60" t="s">
        <v>401</v>
      </c>
      <c r="G114" s="51" t="s">
        <v>407</v>
      </c>
      <c r="H114" s="51">
        <v>2014</v>
      </c>
      <c r="I114" s="52">
        <v>4680000</v>
      </c>
      <c r="J114" s="51" t="s">
        <v>233</v>
      </c>
      <c r="K114" s="53" t="s">
        <v>408</v>
      </c>
    </row>
    <row r="115" spans="1:11" ht="15.75">
      <c r="A115" s="49"/>
      <c r="B115" s="63">
        <v>23</v>
      </c>
      <c r="C115" s="50" t="s">
        <v>406</v>
      </c>
      <c r="D115" s="50" t="s">
        <v>400</v>
      </c>
      <c r="E115" s="50"/>
      <c r="F115" s="60" t="s">
        <v>401</v>
      </c>
      <c r="G115" s="51" t="s">
        <v>407</v>
      </c>
      <c r="H115" s="51">
        <v>2015</v>
      </c>
      <c r="I115" s="52">
        <v>101185500</v>
      </c>
      <c r="J115" s="51" t="s">
        <v>233</v>
      </c>
      <c r="K115" s="53" t="s">
        <v>412</v>
      </c>
    </row>
    <row r="116" spans="1:11" ht="15.75">
      <c r="A116" s="49"/>
      <c r="B116" s="63">
        <v>24</v>
      </c>
      <c r="C116" s="50" t="s">
        <v>406</v>
      </c>
      <c r="D116" s="50" t="s">
        <v>400</v>
      </c>
      <c r="E116" s="50"/>
      <c r="F116" s="60" t="s">
        <v>401</v>
      </c>
      <c r="G116" s="51" t="s">
        <v>407</v>
      </c>
      <c r="H116" s="51">
        <v>2015</v>
      </c>
      <c r="I116" s="52">
        <v>10000000</v>
      </c>
      <c r="J116" s="51" t="s">
        <v>233</v>
      </c>
      <c r="K116" s="53" t="s">
        <v>415</v>
      </c>
    </row>
    <row r="117" spans="1:11" ht="15.75">
      <c r="A117" s="49"/>
      <c r="B117" s="63">
        <v>25</v>
      </c>
      <c r="C117" s="50" t="s">
        <v>406</v>
      </c>
      <c r="D117" s="50" t="s">
        <v>400</v>
      </c>
      <c r="E117" s="50"/>
      <c r="F117" s="60" t="s">
        <v>401</v>
      </c>
      <c r="G117" s="51" t="s">
        <v>407</v>
      </c>
      <c r="H117" s="51">
        <v>2015</v>
      </c>
      <c r="I117" s="52">
        <v>10000000</v>
      </c>
      <c r="J117" s="51" t="s">
        <v>233</v>
      </c>
      <c r="K117" s="53" t="s">
        <v>416</v>
      </c>
    </row>
    <row r="118" spans="1:11" ht="15.75">
      <c r="A118" s="49"/>
      <c r="B118" s="63">
        <v>26</v>
      </c>
      <c r="C118" s="50" t="s">
        <v>406</v>
      </c>
      <c r="D118" s="50" t="s">
        <v>400</v>
      </c>
      <c r="E118" s="50"/>
      <c r="F118" s="60" t="s">
        <v>401</v>
      </c>
      <c r="G118" s="51" t="s">
        <v>407</v>
      </c>
      <c r="H118" s="51">
        <v>2015</v>
      </c>
      <c r="I118" s="52">
        <v>10000000</v>
      </c>
      <c r="J118" s="51" t="s">
        <v>210</v>
      </c>
      <c r="K118" s="53" t="s">
        <v>408</v>
      </c>
    </row>
    <row r="119" spans="1:11" ht="15.75">
      <c r="A119" s="49"/>
      <c r="B119" s="63">
        <v>27</v>
      </c>
      <c r="C119" s="50" t="s">
        <v>406</v>
      </c>
      <c r="D119" s="50" t="s">
        <v>387</v>
      </c>
      <c r="E119" s="50"/>
      <c r="F119" s="60" t="s">
        <v>395</v>
      </c>
      <c r="G119" s="51" t="s">
        <v>407</v>
      </c>
      <c r="H119" s="51">
        <v>2016</v>
      </c>
      <c r="I119" s="52">
        <v>81597500</v>
      </c>
      <c r="J119" s="51" t="s">
        <v>233</v>
      </c>
      <c r="K119" s="53" t="s">
        <v>412</v>
      </c>
    </row>
    <row r="120" spans="1:11" ht="15.75">
      <c r="A120" s="49"/>
      <c r="B120" s="63">
        <v>28</v>
      </c>
      <c r="C120" s="50" t="s">
        <v>406</v>
      </c>
      <c r="D120" s="50" t="s">
        <v>387</v>
      </c>
      <c r="E120" s="50"/>
      <c r="F120" s="60" t="s">
        <v>395</v>
      </c>
      <c r="G120" s="51" t="s">
        <v>407</v>
      </c>
      <c r="H120" s="51">
        <v>2016</v>
      </c>
      <c r="I120" s="52">
        <v>5880000</v>
      </c>
      <c r="J120" s="51" t="s">
        <v>210</v>
      </c>
      <c r="K120" s="53" t="s">
        <v>412</v>
      </c>
    </row>
    <row r="121" spans="1:11" ht="15.75">
      <c r="A121" s="49"/>
      <c r="B121" s="63">
        <v>29</v>
      </c>
      <c r="C121" s="50" t="s">
        <v>406</v>
      </c>
      <c r="D121" s="50" t="s">
        <v>387</v>
      </c>
      <c r="E121" s="50"/>
      <c r="F121" s="60" t="s">
        <v>395</v>
      </c>
      <c r="G121" s="51" t="s">
        <v>407</v>
      </c>
      <c r="H121" s="51">
        <v>2016</v>
      </c>
      <c r="I121" s="52">
        <v>5880000</v>
      </c>
      <c r="J121" s="51" t="s">
        <v>210</v>
      </c>
      <c r="K121" s="53" t="s">
        <v>416</v>
      </c>
    </row>
    <row r="122" spans="1:11" ht="15.75">
      <c r="A122" s="49"/>
      <c r="B122" s="63">
        <v>30</v>
      </c>
      <c r="C122" s="50" t="s">
        <v>406</v>
      </c>
      <c r="D122" s="50" t="s">
        <v>387</v>
      </c>
      <c r="E122" s="50"/>
      <c r="F122" s="60" t="s">
        <v>395</v>
      </c>
      <c r="G122" s="51" t="s">
        <v>407</v>
      </c>
      <c r="H122" s="51">
        <v>2016</v>
      </c>
      <c r="I122" s="52">
        <v>5880000</v>
      </c>
      <c r="J122" s="51" t="s">
        <v>210</v>
      </c>
      <c r="K122" s="53" t="s">
        <v>414</v>
      </c>
    </row>
    <row r="123" spans="1:11" ht="15.75">
      <c r="A123" s="49"/>
      <c r="B123" s="63">
        <v>31</v>
      </c>
      <c r="C123" s="50" t="s">
        <v>406</v>
      </c>
      <c r="D123" s="50" t="s">
        <v>387</v>
      </c>
      <c r="E123" s="50"/>
      <c r="F123" s="60" t="s">
        <v>395</v>
      </c>
      <c r="G123" s="51" t="s">
        <v>407</v>
      </c>
      <c r="H123" s="51">
        <v>2016</v>
      </c>
      <c r="I123" s="52">
        <v>5880000</v>
      </c>
      <c r="J123" s="51" t="s">
        <v>210</v>
      </c>
      <c r="K123" s="53" t="s">
        <v>408</v>
      </c>
    </row>
    <row r="124" spans="1:11" ht="15.75">
      <c r="A124" s="49"/>
      <c r="B124" s="63">
        <v>32</v>
      </c>
      <c r="C124" s="50" t="s">
        <v>406</v>
      </c>
      <c r="D124" s="50" t="s">
        <v>387</v>
      </c>
      <c r="E124" s="50"/>
      <c r="F124" s="60" t="s">
        <v>417</v>
      </c>
      <c r="G124" s="51" t="s">
        <v>407</v>
      </c>
      <c r="H124" s="51">
        <v>2017</v>
      </c>
      <c r="I124" s="52">
        <v>84280000</v>
      </c>
      <c r="J124" s="51" t="s">
        <v>210</v>
      </c>
      <c r="K124" s="53" t="s">
        <v>412</v>
      </c>
    </row>
    <row r="125" spans="1:11" ht="15.75">
      <c r="A125" s="49"/>
      <c r="B125" s="63">
        <v>33</v>
      </c>
      <c r="C125" s="50" t="s">
        <v>406</v>
      </c>
      <c r="D125" s="50" t="s">
        <v>387</v>
      </c>
      <c r="E125" s="50"/>
      <c r="F125" s="60" t="s">
        <v>417</v>
      </c>
      <c r="G125" s="51" t="s">
        <v>407</v>
      </c>
      <c r="H125" s="51">
        <v>2017</v>
      </c>
      <c r="I125" s="52">
        <v>10000000</v>
      </c>
      <c r="J125" s="51" t="s">
        <v>210</v>
      </c>
      <c r="K125" s="53" t="s">
        <v>405</v>
      </c>
    </row>
    <row r="126" spans="1:11" ht="15.75">
      <c r="A126" s="49"/>
      <c r="B126" s="63">
        <v>34</v>
      </c>
      <c r="C126" s="50" t="s">
        <v>406</v>
      </c>
      <c r="D126" s="50" t="s">
        <v>387</v>
      </c>
      <c r="E126" s="50"/>
      <c r="F126" s="60" t="s">
        <v>417</v>
      </c>
      <c r="G126" s="51" t="s">
        <v>407</v>
      </c>
      <c r="H126" s="51">
        <v>2017</v>
      </c>
      <c r="I126" s="52">
        <v>10000000</v>
      </c>
      <c r="J126" s="51" t="s">
        <v>210</v>
      </c>
      <c r="K126" s="53" t="s">
        <v>415</v>
      </c>
    </row>
    <row r="127" spans="1:11" ht="15.75">
      <c r="A127" s="49"/>
      <c r="B127" s="63">
        <v>35</v>
      </c>
      <c r="C127" s="50" t="s">
        <v>406</v>
      </c>
      <c r="D127" s="50" t="s">
        <v>387</v>
      </c>
      <c r="E127" s="50"/>
      <c r="F127" s="60" t="s">
        <v>418</v>
      </c>
      <c r="G127" s="51" t="s">
        <v>407</v>
      </c>
      <c r="H127" s="51">
        <v>2018</v>
      </c>
      <c r="I127" s="52">
        <v>141339000</v>
      </c>
      <c r="J127" s="51" t="s">
        <v>210</v>
      </c>
      <c r="K127" s="53" t="s">
        <v>419</v>
      </c>
    </row>
    <row r="128" spans="1:11" ht="15.75">
      <c r="A128" s="49"/>
      <c r="B128" s="63">
        <v>36</v>
      </c>
      <c r="C128" s="50" t="s">
        <v>406</v>
      </c>
      <c r="D128" s="50" t="s">
        <v>387</v>
      </c>
      <c r="E128" s="50"/>
      <c r="F128" s="60" t="s">
        <v>418</v>
      </c>
      <c r="G128" s="51" t="s">
        <v>407</v>
      </c>
      <c r="H128" s="51">
        <v>2018</v>
      </c>
      <c r="I128" s="52">
        <v>10000000</v>
      </c>
      <c r="J128" s="51" t="s">
        <v>210</v>
      </c>
      <c r="K128" s="53" t="s">
        <v>405</v>
      </c>
    </row>
    <row r="129" spans="1:11" ht="15.75">
      <c r="A129" s="49"/>
      <c r="B129" s="63">
        <v>37</v>
      </c>
      <c r="C129" s="50" t="s">
        <v>406</v>
      </c>
      <c r="D129" s="50" t="s">
        <v>387</v>
      </c>
      <c r="E129" s="50"/>
      <c r="F129" s="60" t="s">
        <v>418</v>
      </c>
      <c r="G129" s="51" t="s">
        <v>407</v>
      </c>
      <c r="H129" s="51">
        <v>2018</v>
      </c>
      <c r="I129" s="52">
        <v>10000000</v>
      </c>
      <c r="J129" s="51" t="s">
        <v>210</v>
      </c>
      <c r="K129" s="53" t="s">
        <v>414</v>
      </c>
    </row>
    <row r="130" spans="1:11" ht="15.75">
      <c r="A130" s="49"/>
      <c r="B130" s="63">
        <v>38</v>
      </c>
      <c r="C130" s="50" t="s">
        <v>406</v>
      </c>
      <c r="D130" s="50" t="s">
        <v>387</v>
      </c>
      <c r="E130" s="50"/>
      <c r="F130" s="60" t="s">
        <v>418</v>
      </c>
      <c r="G130" s="51" t="s">
        <v>407</v>
      </c>
      <c r="H130" s="51">
        <v>2018</v>
      </c>
      <c r="I130" s="52">
        <v>10000000</v>
      </c>
      <c r="J130" s="51" t="s">
        <v>210</v>
      </c>
      <c r="K130" s="53" t="s">
        <v>408</v>
      </c>
    </row>
    <row r="131" spans="1:11" ht="15.75">
      <c r="A131" s="49"/>
      <c r="B131" s="63">
        <v>39</v>
      </c>
      <c r="C131" s="50" t="s">
        <v>406</v>
      </c>
      <c r="D131" s="50" t="s">
        <v>387</v>
      </c>
      <c r="E131" s="50"/>
      <c r="F131" s="60" t="s">
        <v>418</v>
      </c>
      <c r="G131" s="51" t="s">
        <v>407</v>
      </c>
      <c r="H131" s="51">
        <v>2018</v>
      </c>
      <c r="I131" s="52">
        <v>184900000</v>
      </c>
      <c r="J131" s="51" t="s">
        <v>210</v>
      </c>
      <c r="K131" s="53" t="s">
        <v>420</v>
      </c>
    </row>
    <row r="132" spans="1:11" ht="15.75">
      <c r="A132" s="49"/>
      <c r="B132" s="63">
        <v>40</v>
      </c>
      <c r="C132" s="50" t="s">
        <v>406</v>
      </c>
      <c r="D132" s="50" t="s">
        <v>387</v>
      </c>
      <c r="E132" s="50"/>
      <c r="F132" s="60" t="s">
        <v>421</v>
      </c>
      <c r="G132" s="51" t="s">
        <v>407</v>
      </c>
      <c r="H132" s="51">
        <v>2019</v>
      </c>
      <c r="I132" s="61">
        <v>157220000</v>
      </c>
      <c r="J132" s="51" t="s">
        <v>210</v>
      </c>
      <c r="K132" s="53" t="s">
        <v>422</v>
      </c>
    </row>
    <row r="133" spans="1:11" ht="15.75">
      <c r="A133" s="49"/>
      <c r="B133" s="63">
        <v>41</v>
      </c>
      <c r="C133" s="50"/>
      <c r="D133" s="50"/>
      <c r="E133" s="50"/>
      <c r="F133" s="60"/>
      <c r="G133" s="51"/>
      <c r="H133" s="51"/>
      <c r="I133" s="52"/>
      <c r="J133" s="51"/>
      <c r="K133" s="53"/>
    </row>
    <row r="134" spans="1:11" ht="15.75">
      <c r="A134" s="49"/>
      <c r="B134" s="63">
        <v>42</v>
      </c>
      <c r="C134" s="50"/>
      <c r="D134" s="50"/>
      <c r="E134" s="50"/>
      <c r="F134" s="60"/>
      <c r="G134" s="51"/>
      <c r="H134" s="51"/>
      <c r="I134" s="52"/>
      <c r="J134" s="51"/>
      <c r="K134" s="53"/>
    </row>
    <row r="135" spans="1:11" ht="15.75">
      <c r="A135" s="49"/>
      <c r="B135" s="63">
        <v>43</v>
      </c>
      <c r="C135" s="50" t="s">
        <v>406</v>
      </c>
      <c r="D135" s="50" t="s">
        <v>387</v>
      </c>
      <c r="E135" s="50"/>
      <c r="F135" s="60" t="s">
        <v>421</v>
      </c>
      <c r="G135" s="51" t="s">
        <v>407</v>
      </c>
      <c r="H135" s="51">
        <v>2019</v>
      </c>
      <c r="I135" s="61">
        <v>1607000</v>
      </c>
      <c r="J135" s="51"/>
      <c r="K135" s="53" t="s">
        <v>423</v>
      </c>
    </row>
    <row r="136" spans="1:11" ht="15.75">
      <c r="A136" s="49"/>
      <c r="B136" s="63">
        <v>44</v>
      </c>
      <c r="C136" s="50" t="s">
        <v>424</v>
      </c>
      <c r="D136" s="50" t="s">
        <v>400</v>
      </c>
      <c r="E136" s="50"/>
      <c r="F136" s="60" t="s">
        <v>401</v>
      </c>
      <c r="G136" s="51" t="s">
        <v>425</v>
      </c>
      <c r="H136" s="51">
        <v>2014</v>
      </c>
      <c r="I136" s="52">
        <v>31996000</v>
      </c>
      <c r="J136" s="51" t="s">
        <v>233</v>
      </c>
      <c r="K136" s="53" t="s">
        <v>405</v>
      </c>
    </row>
    <row r="137" spans="1:11" ht="15.75">
      <c r="A137" s="49"/>
      <c r="B137" s="63">
        <v>45</v>
      </c>
      <c r="C137" s="50" t="s">
        <v>426</v>
      </c>
      <c r="D137" s="50" t="s">
        <v>387</v>
      </c>
      <c r="E137" s="50"/>
      <c r="F137" s="60" t="s">
        <v>417</v>
      </c>
      <c r="G137" s="51" t="s">
        <v>427</v>
      </c>
      <c r="H137" s="69" t="s">
        <v>428</v>
      </c>
      <c r="I137" s="52">
        <v>114078658</v>
      </c>
      <c r="J137" s="51" t="s">
        <v>210</v>
      </c>
      <c r="K137" s="53" t="s">
        <v>423</v>
      </c>
    </row>
    <row r="138" spans="1:11" ht="15.75">
      <c r="A138" s="49"/>
      <c r="B138" s="63"/>
      <c r="C138" s="50"/>
      <c r="D138" s="50"/>
      <c r="E138" s="50"/>
      <c r="F138" s="60"/>
      <c r="G138" s="51"/>
      <c r="H138" s="69"/>
      <c r="I138" s="52"/>
      <c r="J138" s="51"/>
      <c r="K138" s="53"/>
    </row>
    <row r="139" spans="1:11" ht="15.75">
      <c r="A139" s="49"/>
      <c r="B139" s="63"/>
      <c r="C139" s="55" t="s">
        <v>252</v>
      </c>
      <c r="D139" s="50"/>
      <c r="E139" s="50"/>
      <c r="F139" s="50"/>
      <c r="G139" s="51"/>
      <c r="H139" s="69"/>
      <c r="I139" s="59">
        <f>SUM(I93:I138)</f>
        <v>2626273058</v>
      </c>
      <c r="J139" s="51"/>
      <c r="K139" s="53"/>
    </row>
    <row r="140" spans="1:11" ht="15.75">
      <c r="A140" s="54" t="s">
        <v>429</v>
      </c>
      <c r="B140" s="313" t="s">
        <v>430</v>
      </c>
      <c r="C140" s="313"/>
      <c r="D140" s="55"/>
      <c r="E140" s="55"/>
      <c r="F140" s="55"/>
      <c r="G140" s="51"/>
      <c r="H140" s="51"/>
      <c r="I140" s="52"/>
      <c r="J140" s="51"/>
      <c r="K140" s="53"/>
    </row>
    <row r="141" spans="1:11" ht="15.75">
      <c r="A141" s="54"/>
      <c r="B141" s="50">
        <v>1</v>
      </c>
      <c r="C141" s="70" t="s">
        <v>431</v>
      </c>
      <c r="D141" s="70"/>
      <c r="E141" s="70"/>
      <c r="F141" s="70"/>
      <c r="G141" s="51"/>
      <c r="H141" s="51"/>
      <c r="I141" s="52"/>
      <c r="J141" s="51"/>
      <c r="K141" s="53"/>
    </row>
    <row r="142" spans="1:11" ht="15.75">
      <c r="A142" s="54"/>
      <c r="B142" s="50"/>
      <c r="C142" s="70" t="s">
        <v>432</v>
      </c>
      <c r="D142" s="50" t="s">
        <v>400</v>
      </c>
      <c r="E142" s="50"/>
      <c r="F142" s="60" t="s">
        <v>401</v>
      </c>
      <c r="G142" s="51" t="s">
        <v>433</v>
      </c>
      <c r="H142" s="51">
        <v>2007</v>
      </c>
      <c r="I142" s="52">
        <v>23148200</v>
      </c>
      <c r="J142" s="51" t="s">
        <v>233</v>
      </c>
      <c r="K142" s="53" t="s">
        <v>434</v>
      </c>
    </row>
    <row r="143" spans="1:11" ht="15.75">
      <c r="A143" s="54"/>
      <c r="B143" s="50"/>
      <c r="C143" s="70" t="s">
        <v>432</v>
      </c>
      <c r="D143" s="50" t="s">
        <v>400</v>
      </c>
      <c r="E143" s="50"/>
      <c r="F143" s="60" t="s">
        <v>401</v>
      </c>
      <c r="G143" s="51" t="s">
        <v>433</v>
      </c>
      <c r="H143" s="51">
        <v>2010</v>
      </c>
      <c r="I143" s="52">
        <v>310124200</v>
      </c>
      <c r="J143" s="51" t="s">
        <v>233</v>
      </c>
      <c r="K143" s="53" t="s">
        <v>414</v>
      </c>
    </row>
    <row r="144" spans="1:11" ht="15.75">
      <c r="A144" s="54"/>
      <c r="B144" s="50"/>
      <c r="C144" s="70" t="s">
        <v>432</v>
      </c>
      <c r="D144" s="50" t="s">
        <v>400</v>
      </c>
      <c r="E144" s="50"/>
      <c r="F144" s="60" t="s">
        <v>401</v>
      </c>
      <c r="G144" s="51" t="s">
        <v>433</v>
      </c>
      <c r="H144" s="51">
        <v>2012</v>
      </c>
      <c r="I144" s="52">
        <v>303717000</v>
      </c>
      <c r="J144" s="51" t="s">
        <v>233</v>
      </c>
      <c r="K144" s="53" t="s">
        <v>435</v>
      </c>
    </row>
    <row r="145" spans="1:11" ht="15.75">
      <c r="A145" s="54"/>
      <c r="B145" s="50"/>
      <c r="C145" s="70" t="s">
        <v>432</v>
      </c>
      <c r="D145" s="50" t="s">
        <v>400</v>
      </c>
      <c r="E145" s="50"/>
      <c r="F145" s="60" t="s">
        <v>401</v>
      </c>
      <c r="G145" s="51" t="s">
        <v>433</v>
      </c>
      <c r="H145" s="51">
        <v>2013</v>
      </c>
      <c r="I145" s="52">
        <v>24069000</v>
      </c>
      <c r="J145" s="51" t="s">
        <v>233</v>
      </c>
      <c r="K145" s="53" t="s">
        <v>405</v>
      </c>
    </row>
    <row r="146" spans="1:11" ht="15.75">
      <c r="A146" s="54"/>
      <c r="B146" s="50"/>
      <c r="C146" s="70" t="s">
        <v>432</v>
      </c>
      <c r="D146" s="50" t="s">
        <v>387</v>
      </c>
      <c r="E146" s="50"/>
      <c r="F146" s="60" t="s">
        <v>395</v>
      </c>
      <c r="G146" s="51" t="s">
        <v>433</v>
      </c>
      <c r="H146" s="51">
        <v>2016</v>
      </c>
      <c r="I146" s="52">
        <v>56185000</v>
      </c>
      <c r="J146" s="51" t="s">
        <v>210</v>
      </c>
      <c r="K146" s="53" t="s">
        <v>405</v>
      </c>
    </row>
    <row r="147" spans="1:11" ht="15.75">
      <c r="A147" s="54"/>
      <c r="B147" s="50"/>
      <c r="C147" s="70" t="s">
        <v>432</v>
      </c>
      <c r="D147" s="50" t="s">
        <v>387</v>
      </c>
      <c r="E147" s="50"/>
      <c r="F147" s="60" t="s">
        <v>417</v>
      </c>
      <c r="G147" s="51" t="s">
        <v>433</v>
      </c>
      <c r="H147" s="51">
        <v>2017</v>
      </c>
      <c r="I147" s="52">
        <v>106228000</v>
      </c>
      <c r="J147" s="51" t="s">
        <v>210</v>
      </c>
      <c r="K147" s="53" t="s">
        <v>416</v>
      </c>
    </row>
    <row r="148" spans="1:11" ht="15.75">
      <c r="A148" s="54"/>
      <c r="B148" s="50"/>
      <c r="C148" s="70" t="s">
        <v>432</v>
      </c>
      <c r="D148" s="50" t="s">
        <v>387</v>
      </c>
      <c r="E148" s="70"/>
      <c r="F148" s="60" t="s">
        <v>418</v>
      </c>
      <c r="G148" s="51" t="s">
        <v>433</v>
      </c>
      <c r="H148" s="51">
        <v>2018</v>
      </c>
      <c r="I148" s="52">
        <v>127854700</v>
      </c>
      <c r="J148" s="51" t="s">
        <v>210</v>
      </c>
      <c r="K148" s="53" t="s">
        <v>416</v>
      </c>
    </row>
    <row r="149" spans="1:11" ht="15.75">
      <c r="A149" s="54"/>
      <c r="B149" s="50"/>
      <c r="C149" s="70" t="s">
        <v>432</v>
      </c>
      <c r="D149" s="50" t="s">
        <v>387</v>
      </c>
      <c r="E149" s="70"/>
      <c r="F149" s="60" t="s">
        <v>421</v>
      </c>
      <c r="G149" s="51" t="s">
        <v>433</v>
      </c>
      <c r="H149" s="51">
        <v>2019</v>
      </c>
      <c r="I149" s="61">
        <v>132992500</v>
      </c>
      <c r="J149" s="51" t="s">
        <v>210</v>
      </c>
      <c r="K149" s="53" t="s">
        <v>416</v>
      </c>
    </row>
    <row r="150" spans="1:11" ht="15.75">
      <c r="A150" s="54"/>
      <c r="B150" s="50"/>
      <c r="C150" s="70" t="s">
        <v>436</v>
      </c>
      <c r="D150" s="50" t="s">
        <v>387</v>
      </c>
      <c r="E150" s="70"/>
      <c r="F150" s="60" t="s">
        <v>418</v>
      </c>
      <c r="G150" s="51" t="s">
        <v>437</v>
      </c>
      <c r="H150" s="51">
        <v>2018</v>
      </c>
      <c r="I150" s="52">
        <v>122226000</v>
      </c>
      <c r="J150" s="51" t="s">
        <v>210</v>
      </c>
      <c r="K150" s="53" t="s">
        <v>415</v>
      </c>
    </row>
    <row r="151" spans="1:11" ht="15.75">
      <c r="A151" s="54"/>
      <c r="B151" s="50"/>
      <c r="C151" s="70" t="s">
        <v>438</v>
      </c>
      <c r="D151" s="50" t="s">
        <v>387</v>
      </c>
      <c r="E151" s="70"/>
      <c r="F151" s="60" t="s">
        <v>395</v>
      </c>
      <c r="G151" s="51" t="s">
        <v>439</v>
      </c>
      <c r="H151" s="51">
        <v>2016</v>
      </c>
      <c r="I151" s="52">
        <v>171287000</v>
      </c>
      <c r="J151" s="51" t="s">
        <v>233</v>
      </c>
      <c r="K151" s="53" t="s">
        <v>440</v>
      </c>
    </row>
    <row r="152" spans="1:11" ht="15.75">
      <c r="A152" s="54"/>
      <c r="B152" s="50"/>
      <c r="C152" s="70" t="s">
        <v>438</v>
      </c>
      <c r="D152" s="50" t="s">
        <v>387</v>
      </c>
      <c r="E152" s="50"/>
      <c r="F152" s="60" t="s">
        <v>417</v>
      </c>
      <c r="G152" s="51" t="s">
        <v>439</v>
      </c>
      <c r="H152" s="51">
        <v>2017</v>
      </c>
      <c r="I152" s="52">
        <v>82280000</v>
      </c>
      <c r="J152" s="51" t="s">
        <v>233</v>
      </c>
      <c r="K152" s="53" t="s">
        <v>405</v>
      </c>
    </row>
    <row r="153" spans="1:11" ht="15.75">
      <c r="A153" s="54"/>
      <c r="B153" s="50"/>
      <c r="C153" s="70" t="s">
        <v>438</v>
      </c>
      <c r="D153" s="50" t="s">
        <v>387</v>
      </c>
      <c r="E153" s="50"/>
      <c r="F153" s="60" t="s">
        <v>417</v>
      </c>
      <c r="G153" s="51" t="s">
        <v>439</v>
      </c>
      <c r="H153" s="51">
        <v>2017</v>
      </c>
      <c r="I153" s="52">
        <v>247688200</v>
      </c>
      <c r="J153" s="51"/>
      <c r="K153" s="53" t="s">
        <v>441</v>
      </c>
    </row>
    <row r="154" spans="1:11" ht="15.75">
      <c r="A154" s="54"/>
      <c r="B154" s="50"/>
      <c r="C154" s="70" t="s">
        <v>442</v>
      </c>
      <c r="D154" s="50" t="s">
        <v>400</v>
      </c>
      <c r="E154" s="50"/>
      <c r="F154" s="60" t="s">
        <v>401</v>
      </c>
      <c r="G154" s="51" t="s">
        <v>443</v>
      </c>
      <c r="H154" s="51">
        <v>2013</v>
      </c>
      <c r="I154" s="52">
        <v>24069000</v>
      </c>
      <c r="J154" s="51" t="s">
        <v>233</v>
      </c>
      <c r="K154" s="53" t="s">
        <v>405</v>
      </c>
    </row>
    <row r="155" spans="1:11" ht="15.75">
      <c r="A155" s="54"/>
      <c r="B155" s="50"/>
      <c r="C155" s="70" t="s">
        <v>442</v>
      </c>
      <c r="D155" s="50" t="s">
        <v>400</v>
      </c>
      <c r="E155" s="50"/>
      <c r="F155" s="60" t="s">
        <v>401</v>
      </c>
      <c r="G155" s="51" t="s">
        <v>443</v>
      </c>
      <c r="H155" s="51">
        <v>2015</v>
      </c>
      <c r="I155" s="52">
        <v>36500000</v>
      </c>
      <c r="J155" s="51" t="s">
        <v>233</v>
      </c>
      <c r="K155" s="53" t="s">
        <v>444</v>
      </c>
    </row>
    <row r="156" spans="1:11" ht="15.75">
      <c r="A156" s="54"/>
      <c r="B156" s="50"/>
      <c r="C156" s="70" t="s">
        <v>442</v>
      </c>
      <c r="D156" s="50" t="s">
        <v>400</v>
      </c>
      <c r="E156" s="50"/>
      <c r="F156" s="60" t="s">
        <v>401</v>
      </c>
      <c r="G156" s="51" t="s">
        <v>443</v>
      </c>
      <c r="H156" s="51">
        <v>2015</v>
      </c>
      <c r="I156" s="52">
        <v>10000000</v>
      </c>
      <c r="J156" s="51" t="s">
        <v>233</v>
      </c>
      <c r="K156" s="53" t="s">
        <v>414</v>
      </c>
    </row>
    <row r="157" spans="1:11" ht="15.75">
      <c r="A157" s="54"/>
      <c r="B157" s="50"/>
      <c r="C157" s="70" t="s">
        <v>442</v>
      </c>
      <c r="D157" s="50" t="s">
        <v>387</v>
      </c>
      <c r="E157" s="50"/>
      <c r="F157" s="60" t="s">
        <v>395</v>
      </c>
      <c r="G157" s="51" t="s">
        <v>443</v>
      </c>
      <c r="H157" s="51">
        <v>2016</v>
      </c>
      <c r="I157" s="52">
        <v>76806000</v>
      </c>
      <c r="J157" s="51" t="s">
        <v>210</v>
      </c>
      <c r="K157" s="53" t="s">
        <v>445</v>
      </c>
    </row>
    <row r="158" spans="1:11" ht="15.75">
      <c r="A158" s="54"/>
      <c r="B158" s="50"/>
      <c r="C158" s="70" t="s">
        <v>442</v>
      </c>
      <c r="D158" s="50" t="s">
        <v>387</v>
      </c>
      <c r="E158" s="50"/>
      <c r="F158" s="60" t="s">
        <v>395</v>
      </c>
      <c r="G158" s="51" t="s">
        <v>443</v>
      </c>
      <c r="H158" s="51">
        <v>2016</v>
      </c>
      <c r="I158" s="52">
        <v>15006000</v>
      </c>
      <c r="J158" s="51" t="s">
        <v>210</v>
      </c>
      <c r="K158" s="53" t="s">
        <v>444</v>
      </c>
    </row>
    <row r="159" spans="1:11" ht="15.75">
      <c r="A159" s="54"/>
      <c r="B159" s="50"/>
      <c r="C159" s="70" t="s">
        <v>442</v>
      </c>
      <c r="D159" s="50" t="s">
        <v>387</v>
      </c>
      <c r="E159" s="50"/>
      <c r="F159" s="60" t="s">
        <v>395</v>
      </c>
      <c r="G159" s="51" t="s">
        <v>443</v>
      </c>
      <c r="H159" s="51">
        <v>2016</v>
      </c>
      <c r="I159" s="52">
        <v>5880000</v>
      </c>
      <c r="J159" s="51" t="s">
        <v>210</v>
      </c>
      <c r="K159" s="53" t="s">
        <v>415</v>
      </c>
    </row>
    <row r="160" spans="1:11" ht="15.75">
      <c r="A160" s="54"/>
      <c r="B160" s="50"/>
      <c r="C160" s="70" t="s">
        <v>442</v>
      </c>
      <c r="D160" s="50" t="s">
        <v>387</v>
      </c>
      <c r="E160" s="50"/>
      <c r="F160" s="60" t="s">
        <v>395</v>
      </c>
      <c r="G160" s="51" t="s">
        <v>443</v>
      </c>
      <c r="H160" s="51">
        <v>2016</v>
      </c>
      <c r="I160" s="52">
        <v>5880000</v>
      </c>
      <c r="J160" s="51" t="s">
        <v>210</v>
      </c>
      <c r="K160" s="53" t="s">
        <v>394</v>
      </c>
    </row>
    <row r="161" spans="1:11" ht="15.75">
      <c r="A161" s="54"/>
      <c r="B161" s="50"/>
      <c r="C161" s="70" t="s">
        <v>442</v>
      </c>
      <c r="D161" s="50" t="s">
        <v>387</v>
      </c>
      <c r="E161" s="50"/>
      <c r="F161" s="60" t="s">
        <v>417</v>
      </c>
      <c r="G161" s="51" t="s">
        <v>443</v>
      </c>
      <c r="H161" s="51">
        <v>2017</v>
      </c>
      <c r="I161" s="52">
        <v>68556000</v>
      </c>
      <c r="J161" s="51" t="s">
        <v>210</v>
      </c>
      <c r="K161" s="53" t="s">
        <v>394</v>
      </c>
    </row>
    <row r="162" spans="1:11" ht="15.75">
      <c r="A162" s="54"/>
      <c r="B162" s="50"/>
      <c r="C162" s="70" t="s">
        <v>442</v>
      </c>
      <c r="D162" s="50" t="s">
        <v>387</v>
      </c>
      <c r="E162" s="50"/>
      <c r="F162" s="60" t="s">
        <v>417</v>
      </c>
      <c r="G162" s="51" t="s">
        <v>443</v>
      </c>
      <c r="H162" s="51">
        <v>2017</v>
      </c>
      <c r="I162" s="52">
        <v>10000000</v>
      </c>
      <c r="J162" s="51" t="s">
        <v>210</v>
      </c>
      <c r="K162" s="53" t="s">
        <v>412</v>
      </c>
    </row>
    <row r="163" spans="1:11" ht="15.75">
      <c r="A163" s="54"/>
      <c r="B163" s="50"/>
      <c r="C163" s="70" t="s">
        <v>442</v>
      </c>
      <c r="D163" s="50" t="s">
        <v>387</v>
      </c>
      <c r="E163" s="50"/>
      <c r="F163" s="60" t="s">
        <v>417</v>
      </c>
      <c r="G163" s="51" t="s">
        <v>443</v>
      </c>
      <c r="H163" s="51">
        <v>2017</v>
      </c>
      <c r="I163" s="52">
        <v>10000000</v>
      </c>
      <c r="J163" s="51" t="s">
        <v>210</v>
      </c>
      <c r="K163" s="53" t="s">
        <v>394</v>
      </c>
    </row>
    <row r="164" spans="1:11" ht="15.75">
      <c r="A164" s="54"/>
      <c r="B164" s="50"/>
      <c r="C164" s="70" t="s">
        <v>442</v>
      </c>
      <c r="D164" s="50" t="s">
        <v>387</v>
      </c>
      <c r="E164" s="50"/>
      <c r="F164" s="60" t="s">
        <v>417</v>
      </c>
      <c r="G164" s="51" t="s">
        <v>443</v>
      </c>
      <c r="H164" s="51">
        <v>2017</v>
      </c>
      <c r="I164" s="52">
        <v>10000000</v>
      </c>
      <c r="J164" s="51" t="s">
        <v>210</v>
      </c>
      <c r="K164" s="53" t="s">
        <v>416</v>
      </c>
    </row>
    <row r="165" spans="1:11" ht="15.75">
      <c r="A165" s="54"/>
      <c r="B165" s="50"/>
      <c r="C165" s="70" t="s">
        <v>442</v>
      </c>
      <c r="D165" s="50" t="s">
        <v>387</v>
      </c>
      <c r="E165" s="50"/>
      <c r="F165" s="60" t="s">
        <v>417</v>
      </c>
      <c r="G165" s="51" t="s">
        <v>443</v>
      </c>
      <c r="H165" s="51">
        <v>2017</v>
      </c>
      <c r="I165" s="52">
        <v>10000000</v>
      </c>
      <c r="J165" s="51" t="s">
        <v>210</v>
      </c>
      <c r="K165" s="53" t="s">
        <v>414</v>
      </c>
    </row>
    <row r="166" spans="1:11" ht="15.75">
      <c r="A166" s="54"/>
      <c r="B166" s="50"/>
      <c r="C166" s="70" t="s">
        <v>442</v>
      </c>
      <c r="D166" s="50" t="s">
        <v>387</v>
      </c>
      <c r="E166" s="70"/>
      <c r="F166" s="60" t="s">
        <v>418</v>
      </c>
      <c r="G166" s="51" t="s">
        <v>443</v>
      </c>
      <c r="H166" s="51">
        <v>2018</v>
      </c>
      <c r="I166" s="52">
        <v>141523600</v>
      </c>
      <c r="J166" s="51" t="s">
        <v>210</v>
      </c>
      <c r="K166" s="53" t="s">
        <v>419</v>
      </c>
    </row>
    <row r="167" spans="1:11" ht="15.75">
      <c r="A167" s="54"/>
      <c r="B167" s="50"/>
      <c r="C167" s="70" t="s">
        <v>442</v>
      </c>
      <c r="D167" s="50" t="s">
        <v>387</v>
      </c>
      <c r="E167" s="70"/>
      <c r="F167" s="60" t="s">
        <v>418</v>
      </c>
      <c r="G167" s="51" t="s">
        <v>443</v>
      </c>
      <c r="H167" s="51">
        <v>2018</v>
      </c>
      <c r="I167" s="52">
        <v>10000000</v>
      </c>
      <c r="J167" s="51" t="s">
        <v>207</v>
      </c>
      <c r="K167" s="53" t="s">
        <v>412</v>
      </c>
    </row>
    <row r="168" spans="1:11" ht="15.75">
      <c r="A168" s="54"/>
      <c r="B168" s="50"/>
      <c r="C168" s="70" t="s">
        <v>442</v>
      </c>
      <c r="D168" s="50" t="s">
        <v>387</v>
      </c>
      <c r="E168" s="70"/>
      <c r="F168" s="60" t="s">
        <v>418</v>
      </c>
      <c r="G168" s="51" t="s">
        <v>443</v>
      </c>
      <c r="H168" s="51">
        <v>2018</v>
      </c>
      <c r="I168" s="52">
        <v>10000000</v>
      </c>
      <c r="J168" s="51" t="s">
        <v>210</v>
      </c>
      <c r="K168" s="53" t="s">
        <v>394</v>
      </c>
    </row>
    <row r="169" spans="1:11" ht="15.75">
      <c r="A169" s="54"/>
      <c r="B169" s="50"/>
      <c r="C169" s="70" t="s">
        <v>442</v>
      </c>
      <c r="D169" s="50" t="s">
        <v>387</v>
      </c>
      <c r="E169" s="70"/>
      <c r="F169" s="60" t="s">
        <v>418</v>
      </c>
      <c r="G169" s="51" t="s">
        <v>443</v>
      </c>
      <c r="H169" s="51">
        <v>2018</v>
      </c>
      <c r="I169" s="52">
        <v>10000000</v>
      </c>
      <c r="J169" s="51" t="s">
        <v>210</v>
      </c>
      <c r="K169" s="53" t="s">
        <v>416</v>
      </c>
    </row>
    <row r="170" spans="1:11" ht="15.75">
      <c r="A170" s="54"/>
      <c r="B170" s="50"/>
      <c r="C170" s="70" t="s">
        <v>442</v>
      </c>
      <c r="D170" s="50" t="s">
        <v>387</v>
      </c>
      <c r="E170" s="70"/>
      <c r="F170" s="60" t="s">
        <v>421</v>
      </c>
      <c r="G170" s="51" t="s">
        <v>443</v>
      </c>
      <c r="H170" s="51">
        <v>2019</v>
      </c>
      <c r="I170" s="61">
        <v>28254000</v>
      </c>
      <c r="J170" s="51"/>
      <c r="K170" s="53"/>
    </row>
    <row r="171" spans="1:11" ht="15.75">
      <c r="A171" s="54"/>
      <c r="B171" s="50"/>
      <c r="C171" s="70" t="s">
        <v>446</v>
      </c>
      <c r="D171" s="50" t="s">
        <v>400</v>
      </c>
      <c r="E171" s="50"/>
      <c r="F171" s="60" t="s">
        <v>401</v>
      </c>
      <c r="G171" s="51" t="s">
        <v>447</v>
      </c>
      <c r="H171" s="51">
        <v>2014</v>
      </c>
      <c r="I171" s="52">
        <v>5416000</v>
      </c>
      <c r="J171" s="51" t="s">
        <v>233</v>
      </c>
      <c r="K171" s="53" t="s">
        <v>405</v>
      </c>
    </row>
    <row r="172" spans="1:11" ht="15.75">
      <c r="A172" s="54"/>
      <c r="B172" s="50"/>
      <c r="C172" s="70" t="s">
        <v>446</v>
      </c>
      <c r="D172" s="50" t="s">
        <v>400</v>
      </c>
      <c r="E172" s="50"/>
      <c r="F172" s="60" t="s">
        <v>401</v>
      </c>
      <c r="G172" s="51" t="s">
        <v>447</v>
      </c>
      <c r="H172" s="51">
        <v>2014</v>
      </c>
      <c r="I172" s="52">
        <v>22534100</v>
      </c>
      <c r="J172" s="51" t="s">
        <v>233</v>
      </c>
      <c r="K172" s="53" t="s">
        <v>405</v>
      </c>
    </row>
    <row r="173" spans="1:11" ht="15.75">
      <c r="A173" s="54"/>
      <c r="B173" s="50"/>
      <c r="C173" s="70" t="s">
        <v>446</v>
      </c>
      <c r="D173" s="50" t="s">
        <v>400</v>
      </c>
      <c r="E173" s="50"/>
      <c r="F173" s="60" t="s">
        <v>401</v>
      </c>
      <c r="G173" s="51" t="s">
        <v>447</v>
      </c>
      <c r="H173" s="51">
        <v>2014</v>
      </c>
      <c r="I173" s="52">
        <v>4680000</v>
      </c>
      <c r="J173" s="51" t="s">
        <v>233</v>
      </c>
      <c r="K173" s="53" t="s">
        <v>415</v>
      </c>
    </row>
    <row r="174" spans="1:11" ht="15.75">
      <c r="A174" s="54"/>
      <c r="B174" s="50"/>
      <c r="C174" s="70" t="s">
        <v>446</v>
      </c>
      <c r="D174" s="50" t="s">
        <v>387</v>
      </c>
      <c r="E174" s="50"/>
      <c r="F174" s="60" t="s">
        <v>395</v>
      </c>
      <c r="G174" s="51" t="s">
        <v>447</v>
      </c>
      <c r="H174" s="51">
        <v>2016</v>
      </c>
      <c r="I174" s="52">
        <v>60300500</v>
      </c>
      <c r="J174" s="51" t="s">
        <v>210</v>
      </c>
      <c r="K174" s="53" t="s">
        <v>405</v>
      </c>
    </row>
    <row r="175" spans="1:11" ht="15.75">
      <c r="A175" s="54"/>
      <c r="B175" s="50"/>
      <c r="C175" s="70" t="s">
        <v>446</v>
      </c>
      <c r="D175" s="50" t="s">
        <v>387</v>
      </c>
      <c r="E175" s="50"/>
      <c r="F175" s="60" t="s">
        <v>417</v>
      </c>
      <c r="G175" s="51" t="s">
        <v>447</v>
      </c>
      <c r="H175" s="51">
        <v>2017</v>
      </c>
      <c r="I175" s="52">
        <v>130724000</v>
      </c>
      <c r="J175" s="51" t="s">
        <v>210</v>
      </c>
      <c r="K175" s="53" t="s">
        <v>448</v>
      </c>
    </row>
    <row r="176" spans="1:11" ht="15.75">
      <c r="A176" s="54"/>
      <c r="B176" s="50"/>
      <c r="C176" s="70" t="s">
        <v>446</v>
      </c>
      <c r="D176" s="50" t="s">
        <v>387</v>
      </c>
      <c r="E176" s="50"/>
      <c r="F176" s="60" t="s">
        <v>417</v>
      </c>
      <c r="G176" s="51" t="s">
        <v>447</v>
      </c>
      <c r="H176" s="51">
        <v>2017</v>
      </c>
      <c r="I176" s="52">
        <v>10000000</v>
      </c>
      <c r="J176" s="51" t="s">
        <v>210</v>
      </c>
      <c r="K176" s="53" t="s">
        <v>408</v>
      </c>
    </row>
    <row r="177" spans="1:11" ht="15.75">
      <c r="A177" s="54"/>
      <c r="B177" s="50"/>
      <c r="C177" s="70" t="s">
        <v>446</v>
      </c>
      <c r="D177" s="50" t="s">
        <v>387</v>
      </c>
      <c r="E177" s="70"/>
      <c r="F177" s="60" t="s">
        <v>418</v>
      </c>
      <c r="G177" s="51" t="s">
        <v>447</v>
      </c>
      <c r="H177" s="51">
        <v>2018</v>
      </c>
      <c r="I177" s="52">
        <v>40401000</v>
      </c>
      <c r="J177" s="51"/>
      <c r="K177" s="53" t="s">
        <v>449</v>
      </c>
    </row>
    <row r="178" spans="1:11" ht="15.75">
      <c r="A178" s="54"/>
      <c r="B178" s="50"/>
      <c r="C178" s="70" t="s">
        <v>446</v>
      </c>
      <c r="D178" s="50" t="s">
        <v>387</v>
      </c>
      <c r="E178" s="70"/>
      <c r="F178" s="60" t="s">
        <v>421</v>
      </c>
      <c r="G178" s="51" t="s">
        <v>447</v>
      </c>
      <c r="H178" s="51">
        <v>2019</v>
      </c>
      <c r="I178" s="61">
        <v>80567000</v>
      </c>
      <c r="J178" s="51" t="s">
        <v>210</v>
      </c>
      <c r="K178" s="53" t="s">
        <v>450</v>
      </c>
    </row>
    <row r="179" spans="1:11" ht="15.75">
      <c r="A179" s="54"/>
      <c r="B179" s="50"/>
      <c r="C179" s="70"/>
      <c r="D179" s="50"/>
      <c r="E179" s="70"/>
      <c r="F179" s="60"/>
      <c r="G179" s="51"/>
      <c r="H179" s="51"/>
      <c r="I179" s="52"/>
      <c r="J179" s="51"/>
      <c r="K179" s="53"/>
    </row>
    <row r="180" spans="1:11" ht="15.75">
      <c r="A180" s="54"/>
      <c r="B180" s="50"/>
      <c r="C180" s="71" t="s">
        <v>252</v>
      </c>
      <c r="D180" s="70"/>
      <c r="E180" s="70"/>
      <c r="F180" s="70"/>
      <c r="G180" s="51"/>
      <c r="H180" s="51"/>
      <c r="I180" s="59">
        <f>SUM(I142:I179)</f>
        <v>2544897000</v>
      </c>
      <c r="J180" s="51"/>
      <c r="K180" s="53"/>
    </row>
    <row r="181" spans="1:11" ht="15.75">
      <c r="A181" s="54"/>
      <c r="B181" s="50">
        <v>2</v>
      </c>
      <c r="C181" s="70" t="s">
        <v>451</v>
      </c>
      <c r="D181" s="70"/>
      <c r="E181" s="70"/>
      <c r="F181" s="70"/>
      <c r="G181" s="51"/>
      <c r="H181" s="51"/>
      <c r="I181" s="52"/>
      <c r="J181" s="51"/>
      <c r="K181" s="53"/>
    </row>
    <row r="182" spans="1:11" ht="15.75">
      <c r="A182" s="54"/>
      <c r="B182" s="50"/>
      <c r="C182" s="70" t="s">
        <v>452</v>
      </c>
      <c r="D182" s="50" t="s">
        <v>400</v>
      </c>
      <c r="E182" s="50"/>
      <c r="F182" s="60" t="s">
        <v>401</v>
      </c>
      <c r="G182" s="51" t="s">
        <v>453</v>
      </c>
      <c r="H182" s="51">
        <v>2001</v>
      </c>
      <c r="I182" s="52">
        <v>16959000</v>
      </c>
      <c r="J182" s="51" t="s">
        <v>233</v>
      </c>
      <c r="K182" s="53" t="s">
        <v>414</v>
      </c>
    </row>
    <row r="183" spans="1:11" ht="15.75">
      <c r="A183" s="54"/>
      <c r="B183" s="50"/>
      <c r="C183" s="70" t="s">
        <v>452</v>
      </c>
      <c r="D183" s="50" t="s">
        <v>400</v>
      </c>
      <c r="E183" s="50"/>
      <c r="F183" s="60" t="s">
        <v>401</v>
      </c>
      <c r="G183" s="51" t="s">
        <v>453</v>
      </c>
      <c r="H183" s="51">
        <v>2001</v>
      </c>
      <c r="I183" s="52">
        <v>14274500</v>
      </c>
      <c r="J183" s="51" t="s">
        <v>233</v>
      </c>
      <c r="K183" s="53" t="s">
        <v>412</v>
      </c>
    </row>
    <row r="184" spans="1:11" ht="15.75">
      <c r="A184" s="54"/>
      <c r="B184" s="50"/>
      <c r="C184" s="70" t="s">
        <v>454</v>
      </c>
      <c r="D184" s="50" t="s">
        <v>400</v>
      </c>
      <c r="E184" s="50"/>
      <c r="F184" s="60" t="s">
        <v>401</v>
      </c>
      <c r="G184" s="51" t="s">
        <v>455</v>
      </c>
      <c r="H184" s="51">
        <v>2012</v>
      </c>
      <c r="I184" s="52">
        <v>295925000</v>
      </c>
      <c r="J184" s="51" t="s">
        <v>233</v>
      </c>
      <c r="K184" s="53" t="s">
        <v>394</v>
      </c>
    </row>
    <row r="185" spans="1:11" ht="15.75">
      <c r="A185" s="54"/>
      <c r="B185" s="50"/>
      <c r="C185" s="70" t="s">
        <v>454</v>
      </c>
      <c r="D185" s="50" t="s">
        <v>400</v>
      </c>
      <c r="E185" s="50"/>
      <c r="F185" s="60" t="s">
        <v>401</v>
      </c>
      <c r="G185" s="51" t="s">
        <v>455</v>
      </c>
      <c r="H185" s="51">
        <v>2015</v>
      </c>
      <c r="I185" s="52">
        <v>27351000</v>
      </c>
      <c r="J185" s="51" t="s">
        <v>233</v>
      </c>
      <c r="K185" s="53" t="s">
        <v>412</v>
      </c>
    </row>
    <row r="186" spans="1:11" ht="15.75">
      <c r="A186" s="54"/>
      <c r="B186" s="50"/>
      <c r="C186" s="70" t="s">
        <v>456</v>
      </c>
      <c r="D186" s="50" t="s">
        <v>387</v>
      </c>
      <c r="E186" s="70"/>
      <c r="F186" s="60" t="s">
        <v>421</v>
      </c>
      <c r="G186" s="51" t="s">
        <v>455</v>
      </c>
      <c r="H186" s="51">
        <v>2019</v>
      </c>
      <c r="I186" s="61">
        <v>96329000</v>
      </c>
      <c r="J186" s="51" t="s">
        <v>210</v>
      </c>
      <c r="K186" s="53" t="s">
        <v>405</v>
      </c>
    </row>
    <row r="187" spans="1:11" ht="15.75">
      <c r="A187" s="54"/>
      <c r="B187" s="50"/>
      <c r="C187" s="70" t="s">
        <v>457</v>
      </c>
      <c r="D187" s="50" t="s">
        <v>387</v>
      </c>
      <c r="E187" s="70"/>
      <c r="F187" s="60" t="s">
        <v>421</v>
      </c>
      <c r="G187" s="51" t="s">
        <v>455</v>
      </c>
      <c r="H187" s="51">
        <v>2019</v>
      </c>
      <c r="I187" s="61">
        <v>110604500</v>
      </c>
      <c r="J187" s="51" t="s">
        <v>210</v>
      </c>
      <c r="K187" s="53" t="s">
        <v>405</v>
      </c>
    </row>
    <row r="188" spans="1:11" ht="15.75">
      <c r="A188" s="54"/>
      <c r="B188" s="50"/>
      <c r="C188" s="70" t="s">
        <v>458</v>
      </c>
      <c r="D188" s="65" t="s">
        <v>459</v>
      </c>
      <c r="E188" s="70"/>
      <c r="F188" s="60" t="s">
        <v>418</v>
      </c>
      <c r="G188" s="51" t="s">
        <v>460</v>
      </c>
      <c r="H188" s="51">
        <v>2018</v>
      </c>
      <c r="I188" s="52">
        <v>300000000</v>
      </c>
      <c r="J188" s="51" t="s">
        <v>210</v>
      </c>
      <c r="K188" s="53" t="s">
        <v>414</v>
      </c>
    </row>
    <row r="189" spans="1:11" ht="15.75">
      <c r="A189" s="54"/>
      <c r="B189" s="50"/>
      <c r="C189" s="70" t="s">
        <v>458</v>
      </c>
      <c r="D189" s="50" t="s">
        <v>387</v>
      </c>
      <c r="E189" s="70"/>
      <c r="F189" s="60" t="s">
        <v>421</v>
      </c>
      <c r="G189" s="51" t="s">
        <v>460</v>
      </c>
      <c r="H189" s="51">
        <v>2019</v>
      </c>
      <c r="I189" s="61">
        <v>225950650</v>
      </c>
      <c r="J189" s="51" t="s">
        <v>210</v>
      </c>
      <c r="K189" s="53" t="s">
        <v>412</v>
      </c>
    </row>
    <row r="190" spans="1:11" ht="15.75">
      <c r="A190" s="54"/>
      <c r="B190" s="50"/>
      <c r="C190" s="70"/>
      <c r="D190" s="50"/>
      <c r="E190" s="70"/>
      <c r="F190" s="60"/>
      <c r="G190" s="51"/>
      <c r="H190" s="51"/>
      <c r="I190" s="52"/>
      <c r="J190" s="51"/>
      <c r="K190" s="53"/>
    </row>
    <row r="191" spans="1:11" ht="15.75">
      <c r="A191" s="54"/>
      <c r="B191" s="50"/>
      <c r="C191" s="71" t="s">
        <v>252</v>
      </c>
      <c r="D191" s="50"/>
      <c r="E191" s="70"/>
      <c r="F191" s="60"/>
      <c r="G191" s="51"/>
      <c r="H191" s="51"/>
      <c r="I191" s="59">
        <f>SUM(I182:I190)</f>
        <v>1087393650</v>
      </c>
      <c r="J191" s="51"/>
      <c r="K191" s="53"/>
    </row>
    <row r="192" spans="1:11" ht="15.75">
      <c r="A192" s="54"/>
      <c r="B192" s="50">
        <v>3</v>
      </c>
      <c r="C192" s="70" t="s">
        <v>461</v>
      </c>
      <c r="D192" s="70"/>
      <c r="E192" s="70"/>
      <c r="F192" s="70"/>
      <c r="G192" s="51"/>
      <c r="H192" s="51"/>
      <c r="I192" s="52"/>
      <c r="J192" s="51"/>
      <c r="K192" s="53"/>
    </row>
    <row r="193" spans="1:11" ht="15.75">
      <c r="A193" s="54"/>
      <c r="B193" s="50"/>
      <c r="C193" s="70" t="s">
        <v>462</v>
      </c>
      <c r="D193" s="50" t="s">
        <v>387</v>
      </c>
      <c r="E193" s="50"/>
      <c r="F193" s="60" t="s">
        <v>395</v>
      </c>
      <c r="G193" s="51" t="s">
        <v>463</v>
      </c>
      <c r="H193" s="51">
        <v>2016</v>
      </c>
      <c r="I193" s="52">
        <v>12989000</v>
      </c>
      <c r="J193" s="51" t="s">
        <v>240</v>
      </c>
      <c r="K193" s="53" t="s">
        <v>412</v>
      </c>
    </row>
    <row r="194" spans="1:11" ht="15.75">
      <c r="A194" s="54"/>
      <c r="B194" s="50"/>
      <c r="C194" s="70" t="s">
        <v>464</v>
      </c>
      <c r="D194" s="50" t="s">
        <v>387</v>
      </c>
      <c r="E194" s="70"/>
      <c r="F194" s="60" t="s">
        <v>418</v>
      </c>
      <c r="G194" s="51" t="s">
        <v>463</v>
      </c>
      <c r="H194" s="51">
        <v>2018</v>
      </c>
      <c r="I194" s="52">
        <v>10000000</v>
      </c>
      <c r="J194" s="51" t="s">
        <v>240</v>
      </c>
      <c r="K194" s="53" t="s">
        <v>415</v>
      </c>
    </row>
    <row r="195" spans="1:11" ht="15.75">
      <c r="A195" s="54"/>
      <c r="B195" s="50"/>
      <c r="C195" s="70"/>
      <c r="D195" s="50"/>
      <c r="E195" s="70"/>
      <c r="F195" s="60"/>
      <c r="G195" s="51"/>
      <c r="H195" s="51"/>
      <c r="I195" s="52"/>
      <c r="J195" s="51"/>
      <c r="K195" s="53"/>
    </row>
    <row r="196" spans="1:11" ht="15.75">
      <c r="A196" s="54"/>
      <c r="B196" s="50"/>
      <c r="C196" s="71" t="s">
        <v>252</v>
      </c>
      <c r="D196" s="50"/>
      <c r="E196" s="70"/>
      <c r="F196" s="60"/>
      <c r="G196" s="51"/>
      <c r="H196" s="51"/>
      <c r="I196" s="59">
        <f>SUM(I193:I195)</f>
        <v>22989000</v>
      </c>
      <c r="J196" s="51"/>
      <c r="K196" s="53"/>
    </row>
    <row r="197" spans="1:11" ht="15.75">
      <c r="A197" s="54" t="s">
        <v>465</v>
      </c>
      <c r="B197" s="313" t="s">
        <v>466</v>
      </c>
      <c r="C197" s="313"/>
      <c r="D197" s="55"/>
      <c r="E197" s="55"/>
      <c r="F197" s="55"/>
      <c r="G197" s="51"/>
      <c r="H197" s="51"/>
      <c r="I197" s="52"/>
      <c r="J197" s="51"/>
      <c r="K197" s="53"/>
    </row>
    <row r="198" spans="1:11" ht="15.75">
      <c r="A198" s="49"/>
      <c r="B198" s="50"/>
      <c r="C198" s="50" t="s">
        <v>467</v>
      </c>
      <c r="D198" s="50"/>
      <c r="E198" s="50"/>
      <c r="F198" s="50"/>
      <c r="G198" s="51"/>
      <c r="H198" s="51">
        <v>2019</v>
      </c>
      <c r="I198" s="52"/>
      <c r="J198" s="51" t="s">
        <v>240</v>
      </c>
      <c r="K198" s="53"/>
    </row>
    <row r="199" spans="1:11" ht="15.75">
      <c r="A199" s="54" t="s">
        <v>468</v>
      </c>
      <c r="B199" s="313" t="s">
        <v>469</v>
      </c>
      <c r="C199" s="313"/>
      <c r="D199" s="55"/>
      <c r="E199" s="55"/>
      <c r="F199" s="55"/>
      <c r="G199" s="51"/>
      <c r="H199" s="51"/>
      <c r="I199" s="52"/>
      <c r="J199" s="51"/>
      <c r="K199" s="53"/>
    </row>
    <row r="200" spans="1:11" ht="15.75">
      <c r="A200" s="72"/>
      <c r="B200" s="64"/>
      <c r="C200" s="70"/>
      <c r="D200" s="70"/>
      <c r="E200" s="70"/>
      <c r="F200" s="70"/>
      <c r="G200" s="51"/>
      <c r="H200" s="51"/>
      <c r="I200" s="52"/>
      <c r="J200" s="51"/>
      <c r="K200" s="53"/>
    </row>
    <row r="201" spans="1:11">
      <c r="A201" s="73"/>
      <c r="B201" s="74"/>
      <c r="C201" s="51"/>
      <c r="D201" s="51"/>
      <c r="E201" s="51"/>
      <c r="F201" s="51"/>
      <c r="G201" s="51"/>
      <c r="H201" s="51"/>
      <c r="I201" s="52"/>
      <c r="J201" s="51"/>
      <c r="K201" s="53"/>
    </row>
    <row r="202" spans="1:11" ht="16.5" thickBot="1">
      <c r="A202" s="314" t="s">
        <v>470</v>
      </c>
      <c r="B202" s="315"/>
      <c r="C202" s="315"/>
      <c r="D202" s="315"/>
      <c r="E202" s="315"/>
      <c r="F202" s="315"/>
      <c r="G202" s="315"/>
      <c r="H202" s="315"/>
      <c r="I202" s="75">
        <f>I31+I35+I40+I45+I49+I70+I91+I139+I180+I191+I196</f>
        <v>6483811968</v>
      </c>
      <c r="J202" s="76"/>
      <c r="K202" s="77"/>
    </row>
    <row r="203" spans="1:11">
      <c r="A203" s="38"/>
      <c r="B203" s="37"/>
      <c r="C203" s="38"/>
      <c r="D203" s="38"/>
      <c r="E203" s="38"/>
      <c r="F203" s="38"/>
      <c r="G203" s="38"/>
      <c r="H203" s="38"/>
      <c r="I203" s="39"/>
      <c r="J203" s="38"/>
      <c r="K203" s="38"/>
    </row>
    <row r="204" spans="1:11">
      <c r="A204" s="38"/>
      <c r="B204" s="37"/>
      <c r="C204" s="38"/>
      <c r="D204" s="38"/>
      <c r="E204" s="38"/>
      <c r="F204" s="38"/>
      <c r="G204" s="38"/>
      <c r="H204" s="38"/>
      <c r="I204" s="38"/>
      <c r="J204" s="38"/>
      <c r="K204" s="38"/>
    </row>
    <row r="205" spans="1:11">
      <c r="A205" s="38"/>
      <c r="B205" s="37"/>
      <c r="C205" s="38"/>
      <c r="D205" s="38"/>
      <c r="E205" s="38"/>
      <c r="F205" s="38"/>
      <c r="G205" s="38"/>
      <c r="H205" s="38"/>
      <c r="I205" s="316" t="s">
        <v>471</v>
      </c>
      <c r="J205" s="316"/>
      <c r="K205" s="316"/>
    </row>
    <row r="206" spans="1:11">
      <c r="A206" s="38"/>
      <c r="B206" s="37"/>
      <c r="C206" s="38"/>
      <c r="D206" s="38"/>
      <c r="E206" s="38"/>
      <c r="F206" s="38"/>
      <c r="G206" s="38"/>
      <c r="H206" s="38"/>
      <c r="I206" s="316" t="s">
        <v>135</v>
      </c>
      <c r="J206" s="316"/>
      <c r="K206" s="316"/>
    </row>
    <row r="207" spans="1:11">
      <c r="A207" s="38"/>
      <c r="B207" s="37"/>
      <c r="C207" s="38"/>
      <c r="D207" s="38"/>
      <c r="E207" s="38"/>
      <c r="F207" s="38"/>
      <c r="G207" s="38"/>
      <c r="H207" s="38"/>
      <c r="I207" s="78"/>
      <c r="J207" s="38"/>
      <c r="K207" s="38"/>
    </row>
    <row r="208" spans="1:11">
      <c r="A208" s="38"/>
      <c r="B208" s="37"/>
      <c r="C208" s="38"/>
      <c r="D208" s="38"/>
      <c r="E208" s="38"/>
      <c r="F208" s="38"/>
      <c r="G208" s="38"/>
      <c r="H208" s="38"/>
      <c r="I208" s="39"/>
      <c r="J208" s="38"/>
      <c r="K208" s="38"/>
    </row>
    <row r="209" spans="1:11">
      <c r="A209" s="38"/>
      <c r="B209" s="37"/>
      <c r="C209" s="38"/>
      <c r="D209" s="38"/>
      <c r="E209" s="38"/>
      <c r="F209" s="38"/>
      <c r="G209" s="38"/>
      <c r="H209" s="38"/>
      <c r="I209" s="39"/>
      <c r="J209" s="38"/>
      <c r="K209" s="38"/>
    </row>
    <row r="210" spans="1:11">
      <c r="A210" s="38"/>
      <c r="B210" s="37"/>
      <c r="C210" s="38"/>
      <c r="D210" s="38"/>
      <c r="E210" s="38"/>
      <c r="F210" s="38"/>
      <c r="G210" s="38"/>
      <c r="H210" s="38"/>
      <c r="I210" s="305" t="s">
        <v>472</v>
      </c>
      <c r="J210" s="305"/>
      <c r="K210" s="305"/>
    </row>
  </sheetData>
  <mergeCells count="22">
    <mergeCell ref="A4:K4"/>
    <mergeCell ref="A5:K5"/>
    <mergeCell ref="A6:K6"/>
    <mergeCell ref="A7:K7"/>
    <mergeCell ref="A9:A10"/>
    <mergeCell ref="B9:C10"/>
    <mergeCell ref="D9:F9"/>
    <mergeCell ref="G9:G10"/>
    <mergeCell ref="H9:H10"/>
    <mergeCell ref="I9:I10"/>
    <mergeCell ref="I210:K210"/>
    <mergeCell ref="J9:J10"/>
    <mergeCell ref="K9:K10"/>
    <mergeCell ref="A11:K11"/>
    <mergeCell ref="B15:C15"/>
    <mergeCell ref="B92:C92"/>
    <mergeCell ref="B140:C140"/>
    <mergeCell ref="B197:C197"/>
    <mergeCell ref="B199:C199"/>
    <mergeCell ref="A202:H202"/>
    <mergeCell ref="I205:K205"/>
    <mergeCell ref="I206:K20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Realisasi GIRITIRTO</vt:lpstr>
      <vt:lpstr>lap realisasi keg lpj</vt:lpstr>
      <vt:lpstr>CLAK</vt:lpstr>
      <vt:lpstr>ASET</vt:lpstr>
      <vt:lpstr>CLAK!Print_Area</vt:lpstr>
      <vt:lpstr>'Realisasi GIRITIRTO'!Print_Area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cp:lastPrinted>2020-02-02T14:52:05Z</cp:lastPrinted>
  <dcterms:created xsi:type="dcterms:W3CDTF">2020-01-02T13:39:10Z</dcterms:created>
  <dcterms:modified xsi:type="dcterms:W3CDTF">2020-02-17T12:17:27Z</dcterms:modified>
</cp:coreProperties>
</file>